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89A06AA4-A7FC-494F-9DEA-1162EA47B04E}" xr6:coauthVersionLast="36" xr6:coauthVersionMax="46" xr10:uidLastSave="{00000000-0000-0000-0000-000000000000}"/>
  <bookViews>
    <workbookView xWindow="-120" yWindow="-120" windowWidth="29040" windowHeight="15840" tabRatio="816" xr2:uid="{00000000-000D-0000-FFFF-FFFF00000000}"/>
  </bookViews>
  <sheets>
    <sheet name="Input sheet" sheetId="12" r:id="rId1"/>
    <sheet name="Summary Sheet" sheetId="13" r:id="rId2"/>
    <sheet name="Table D4 PPR Template" sheetId="16" r:id="rId3"/>
    <sheet name="Model - Rural Free-Flow" sheetId="22" r:id="rId4"/>
    <sheet name="Model - Rural Interrupted" sheetId="11" r:id="rId5"/>
    <sheet name="Model - Urban Free-Flow" sheetId="27" r:id="rId6"/>
    <sheet name="Model - Urban Interrupted" sheetId="29" r:id="rId7"/>
    <sheet name="Drop down menu lists" sheetId="14" r:id="rId8"/>
    <sheet name="Vehicle Data Mapping" sheetId="17" state="hidden" r:id="rId9"/>
    <sheet name="References" sheetId="20" r:id="rId10"/>
    <sheet name="VOC - IRI change over time" sheetId="10" state="hidden" r:id="rId11"/>
    <sheet name="VOC Light" sheetId="2" state="hidden" r:id="rId12"/>
    <sheet name="VOC Heavy" sheetId="3" state="hidden" r:id="rId13"/>
    <sheet name="Travel Time Value" sheetId="4" r:id="rId14"/>
    <sheet name="Crash Cost Values" sheetId="5" state="hidden" r:id="rId15"/>
    <sheet name="VOC Value" sheetId="24" r:id="rId16"/>
    <sheet name="Externality Values" sheetId="7" r:id="rId17"/>
    <sheet name="WTP Values" sheetId="6" r:id="rId18"/>
    <sheet name="Sheet1" sheetId="1" state="hidden" r:id="rId19"/>
    <sheet name="Motor Vehicle Data" sheetId="18" state="hidden" r:id="rId20"/>
    <sheet name="Motor Vehicle Proportion" sheetId="19" state="hidden" r:id="rId21"/>
    <sheet name="Residual Value" sheetId="26" r:id="rId22"/>
    <sheet name="Indexation" sheetId="23" r:id="rId23"/>
    <sheet name="CPI Values" sheetId="21" state="hidden" r:id="rId24"/>
  </sheets>
  <externalReferences>
    <externalReference r:id="rId25"/>
    <externalReference r:id="rId26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2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9" hidden="1">'Motor Vehicle Data'!$A$1:$K$49</definedName>
    <definedName name="A2325806K" localSheetId="22">'[1]CPI Values'!$B$1:$B$10,'[1]CPI Values'!$B$11:$B$294</definedName>
    <definedName name="A2325806K" localSheetId="3">'[2]CPI Values'!$B$1:$B$10,'[2]CPI Values'!$B$11:$B$294</definedName>
    <definedName name="A2325806K" localSheetId="5">'[2]CPI Values'!$B$1:$B$10,'[2]CPI Values'!$B$11:$B$294</definedName>
    <definedName name="A2325806K">'CPI Values'!$B$1:$B$10,'CPI Values'!$B$11:$B$294</definedName>
    <definedName name="A2325806K_Data">'CPI Values'!$B$11:$B$294</definedName>
    <definedName name="A2325806K_Latest">'CPI Values'!$B$294</definedName>
    <definedName name="A2325807L" localSheetId="22">'[1]CPI Values'!$K$1:$K$10,'[1]CPI Values'!$K$15:$K$294</definedName>
    <definedName name="A2325807L" localSheetId="3">'[2]CPI Values'!$K$1:$K$10,'[2]CPI Values'!$K$15:$K$294</definedName>
    <definedName name="A2325807L" localSheetId="5">'[2]CPI Values'!$K$1:$K$10,'[2]CPI Values'!$K$15:$K$294</definedName>
    <definedName name="A2325807L">'CPI Values'!$K$1:$K$10,'CPI Values'!$K$15:$K$294</definedName>
    <definedName name="A2325807L_Data">'CPI Values'!$K$15:$K$294</definedName>
    <definedName name="A2325807L_Latest">'CPI Values'!$K$294</definedName>
    <definedName name="A2325810A" localSheetId="22">'[1]CPI Values'!$T$1:$T$10,'[1]CPI Values'!$T$12:$T$294</definedName>
    <definedName name="A2325810A" localSheetId="3">'[2]CPI Values'!$T$1:$T$10,'[2]CPI Values'!$T$12:$T$294</definedName>
    <definedName name="A2325810A" localSheetId="5">'[2]CPI Values'!$T$1:$T$10,'[2]CPI Values'!$T$12:$T$294</definedName>
    <definedName name="A2325810A">'CPI Values'!$T$1:$T$10,'CPI Values'!$T$12:$T$294</definedName>
    <definedName name="A2325810A_Data">'CPI Values'!$T$12:$T$294</definedName>
    <definedName name="A2325810A_Latest">'CPI Values'!$T$294</definedName>
    <definedName name="A2325811C" localSheetId="22">'[1]CPI Values'!$C$1:$C$10,'[1]CPI Values'!$C$11:$C$294</definedName>
    <definedName name="A2325811C" localSheetId="3">'[2]CPI Values'!$C$1:$C$10,'[2]CPI Values'!$C$11:$C$294</definedName>
    <definedName name="A2325811C" localSheetId="5">'[2]CPI Values'!$C$1:$C$10,'[2]CPI Values'!$C$11:$C$294</definedName>
    <definedName name="A2325811C">'CPI Values'!$C$1:$C$10,'CPI Values'!$C$11:$C$294</definedName>
    <definedName name="A2325811C_Data">'CPI Values'!$C$11:$C$294</definedName>
    <definedName name="A2325811C_Latest">'CPI Values'!$C$294</definedName>
    <definedName name="A2325812F" localSheetId="22">'[1]CPI Values'!$L$1:$L$10,'[1]CPI Values'!$L$15:$L$294</definedName>
    <definedName name="A2325812F" localSheetId="3">'[2]CPI Values'!$L$1:$L$10,'[2]CPI Values'!$L$15:$L$294</definedName>
    <definedName name="A2325812F" localSheetId="5">'[2]CPI Values'!$L$1:$L$10,'[2]CPI Values'!$L$15:$L$294</definedName>
    <definedName name="A2325812F">'CPI Values'!$L$1:$L$10,'CPI Values'!$L$15:$L$294</definedName>
    <definedName name="A2325812F_Data">'CPI Values'!$L$15:$L$294</definedName>
    <definedName name="A2325812F_Latest">'CPI Values'!$L$294</definedName>
    <definedName name="A2325815L" localSheetId="22">'[1]CPI Values'!$U$1:$U$10,'[1]CPI Values'!$U$12:$U$294</definedName>
    <definedName name="A2325815L" localSheetId="3">'[2]CPI Values'!$U$1:$U$10,'[2]CPI Values'!$U$12:$U$294</definedName>
    <definedName name="A2325815L" localSheetId="5">'[2]CPI Values'!$U$1:$U$10,'[2]CPI Values'!$U$12:$U$294</definedName>
    <definedName name="A2325815L">'CPI Values'!$U$1:$U$10,'CPI Values'!$U$12:$U$294</definedName>
    <definedName name="A2325815L_Data">'CPI Values'!$U$12:$U$294</definedName>
    <definedName name="A2325815L_Latest">'CPI Values'!$U$294</definedName>
    <definedName name="A2325816R" localSheetId="22">'[1]CPI Values'!$D$1:$D$10,'[1]CPI Values'!$D$11:$D$294</definedName>
    <definedName name="A2325816R" localSheetId="3">'[2]CPI Values'!$D$1:$D$10,'[2]CPI Values'!$D$11:$D$294</definedName>
    <definedName name="A2325816R" localSheetId="5">'[2]CPI Values'!$D$1:$D$10,'[2]CPI Values'!$D$11:$D$294</definedName>
    <definedName name="A2325816R">'CPI Values'!$D$1:$D$10,'CPI Values'!$D$11:$D$294</definedName>
    <definedName name="A2325816R_Data">'CPI Values'!$D$11:$D$294</definedName>
    <definedName name="A2325816R_Latest">'CPI Values'!$D$294</definedName>
    <definedName name="A2325817T" localSheetId="22">'[1]CPI Values'!$M$1:$M$10,'[1]CPI Values'!$M$15:$M$294</definedName>
    <definedName name="A2325817T" localSheetId="3">'[2]CPI Values'!$M$1:$M$10,'[2]CPI Values'!$M$15:$M$294</definedName>
    <definedName name="A2325817T" localSheetId="5">'[2]CPI Values'!$M$1:$M$10,'[2]CPI Values'!$M$15:$M$294</definedName>
    <definedName name="A2325817T">'CPI Values'!$M$1:$M$10,'CPI Values'!$M$15:$M$294</definedName>
    <definedName name="A2325817T_Data">'CPI Values'!$M$15:$M$294</definedName>
    <definedName name="A2325817T_Latest">'CPI Values'!$M$294</definedName>
    <definedName name="A2325820F" localSheetId="22">'[1]CPI Values'!$V$1:$V$10,'[1]CPI Values'!$V$12:$V$294</definedName>
    <definedName name="A2325820F" localSheetId="3">'[2]CPI Values'!$V$1:$V$10,'[2]CPI Values'!$V$12:$V$294</definedName>
    <definedName name="A2325820F" localSheetId="5">'[2]CPI Values'!$V$1:$V$10,'[2]CPI Values'!$V$12:$V$294</definedName>
    <definedName name="A2325820F">'CPI Values'!$V$1:$V$10,'CPI Values'!$V$12:$V$294</definedName>
    <definedName name="A2325820F_Data">'CPI Values'!$V$12:$V$294</definedName>
    <definedName name="A2325820F_Latest">'CPI Values'!$V$294</definedName>
    <definedName name="A2325821J" localSheetId="22">'[1]CPI Values'!$E$1:$E$10,'[1]CPI Values'!$E$11:$E$294</definedName>
    <definedName name="A2325821J" localSheetId="3">'[2]CPI Values'!$E$1:$E$10,'[2]CPI Values'!$E$11:$E$294</definedName>
    <definedName name="A2325821J" localSheetId="5">'[2]CPI Values'!$E$1:$E$10,'[2]CPI Values'!$E$11:$E$294</definedName>
    <definedName name="A2325821J">'CPI Values'!$E$1:$E$10,'CPI Values'!$E$11:$E$294</definedName>
    <definedName name="A2325821J_Data">'CPI Values'!$E$11:$E$294</definedName>
    <definedName name="A2325821J_Latest">'CPI Values'!$E$294</definedName>
    <definedName name="A2325822K" localSheetId="22">'[1]CPI Values'!$N$1:$N$10,'[1]CPI Values'!$N$15:$N$294</definedName>
    <definedName name="A2325822K" localSheetId="3">'[2]CPI Values'!$N$1:$N$10,'[2]CPI Values'!$N$15:$N$294</definedName>
    <definedName name="A2325822K" localSheetId="5">'[2]CPI Values'!$N$1:$N$10,'[2]CPI Values'!$N$15:$N$294</definedName>
    <definedName name="A2325822K">'CPI Values'!$N$1:$N$10,'CPI Values'!$N$15:$N$294</definedName>
    <definedName name="A2325822K_Data">'CPI Values'!$N$15:$N$294</definedName>
    <definedName name="A2325822K_Latest">'CPI Values'!$N$294</definedName>
    <definedName name="A2325825T" localSheetId="22">'[1]CPI Values'!$W$1:$W$10,'[1]CPI Values'!$W$12:$W$294</definedName>
    <definedName name="A2325825T" localSheetId="3">'[2]CPI Values'!$W$1:$W$10,'[2]CPI Values'!$W$12:$W$294</definedName>
    <definedName name="A2325825T" localSheetId="5">'[2]CPI Values'!$W$1:$W$10,'[2]CPI Values'!$W$12:$W$294</definedName>
    <definedName name="A2325825T">'CPI Values'!$W$1:$W$10,'CPI Values'!$W$12:$W$294</definedName>
    <definedName name="A2325825T_Data">'CPI Values'!$W$12:$W$294</definedName>
    <definedName name="A2325825T_Latest">'CPI Values'!$W$294</definedName>
    <definedName name="A2325826V" localSheetId="22">'[1]CPI Values'!$F$1:$F$10,'[1]CPI Values'!$F$11:$F$294</definedName>
    <definedName name="A2325826V" localSheetId="3">'[2]CPI Values'!$F$1:$F$10,'[2]CPI Values'!$F$11:$F$294</definedName>
    <definedName name="A2325826V" localSheetId="5">'[2]CPI Values'!$F$1:$F$10,'[2]CPI Values'!$F$11:$F$294</definedName>
    <definedName name="A2325826V">'CPI Values'!$F$1:$F$10,'CPI Values'!$F$11:$F$294</definedName>
    <definedName name="A2325826V_Data">'CPI Values'!$F$11:$F$294</definedName>
    <definedName name="A2325826V_Latest">'CPI Values'!$F$294</definedName>
    <definedName name="A2325827W" localSheetId="22">'[1]CPI Values'!$O$1:$O$10,'[1]CPI Values'!$O$15:$O$294</definedName>
    <definedName name="A2325827W" localSheetId="3">'[2]CPI Values'!$O$1:$O$10,'[2]CPI Values'!$O$15:$O$294</definedName>
    <definedName name="A2325827W" localSheetId="5">'[2]CPI Values'!$O$1:$O$10,'[2]CPI Values'!$O$15:$O$294</definedName>
    <definedName name="A2325827W">'CPI Values'!$O$1:$O$10,'CPI Values'!$O$15:$O$294</definedName>
    <definedName name="A2325827W_Data">'CPI Values'!$O$15:$O$294</definedName>
    <definedName name="A2325827W_Latest">'CPI Values'!$O$294</definedName>
    <definedName name="A2325830K" localSheetId="22">'[1]CPI Values'!$X$1:$X$10,'[1]CPI Values'!$X$12:$X$294</definedName>
    <definedName name="A2325830K" localSheetId="3">'[2]CPI Values'!$X$1:$X$10,'[2]CPI Values'!$X$12:$X$294</definedName>
    <definedName name="A2325830K" localSheetId="5">'[2]CPI Values'!$X$1:$X$10,'[2]CPI Values'!$X$12:$X$294</definedName>
    <definedName name="A2325830K">'CPI Values'!$X$1:$X$10,'CPI Values'!$X$12:$X$294</definedName>
    <definedName name="A2325830K_Data">'CPI Values'!$X$12:$X$294</definedName>
    <definedName name="A2325830K_Latest">'CPI Values'!$X$294</definedName>
    <definedName name="A2325831L" localSheetId="22">'[1]CPI Values'!$G$1:$G$10,'[1]CPI Values'!$G$11:$G$294</definedName>
    <definedName name="A2325831L" localSheetId="3">'[2]CPI Values'!$G$1:$G$10,'[2]CPI Values'!$G$11:$G$294</definedName>
    <definedName name="A2325831L" localSheetId="5">'[2]CPI Values'!$G$1:$G$10,'[2]CPI Values'!$G$11:$G$294</definedName>
    <definedName name="A2325831L">'CPI Values'!$G$1:$G$10,'CPI Values'!$G$11:$G$294</definedName>
    <definedName name="A2325831L_Data">'CPI Values'!$G$11:$G$294</definedName>
    <definedName name="A2325831L_Latest">'CPI Values'!$G$294</definedName>
    <definedName name="A2325832R" localSheetId="22">'[1]CPI Values'!$P$1:$P$10,'[1]CPI Values'!$P$15:$P$294</definedName>
    <definedName name="A2325832R" localSheetId="3">'[2]CPI Values'!$P$1:$P$10,'[2]CPI Values'!$P$15:$P$294</definedName>
    <definedName name="A2325832R" localSheetId="5">'[2]CPI Values'!$P$1:$P$10,'[2]CPI Values'!$P$15:$P$294</definedName>
    <definedName name="A2325832R">'CPI Values'!$P$1:$P$10,'CPI Values'!$P$15:$P$294</definedName>
    <definedName name="A2325832R_Data">'CPI Values'!$P$15:$P$294</definedName>
    <definedName name="A2325832R_Latest">'CPI Values'!$P$294</definedName>
    <definedName name="A2325835W" localSheetId="22">'[1]CPI Values'!$Y$1:$Y$10,'[1]CPI Values'!$Y$12:$Y$294</definedName>
    <definedName name="A2325835W" localSheetId="3">'[2]CPI Values'!$Y$1:$Y$10,'[2]CPI Values'!$Y$12:$Y$294</definedName>
    <definedName name="A2325835W" localSheetId="5">'[2]CPI Values'!$Y$1:$Y$10,'[2]CPI Values'!$Y$12:$Y$294</definedName>
    <definedName name="A2325835W">'CPI Values'!$Y$1:$Y$10,'CPI Values'!$Y$12:$Y$294</definedName>
    <definedName name="A2325835W_Data">'CPI Values'!$Y$12:$Y$294</definedName>
    <definedName name="A2325835W_Latest">'CPI Values'!$Y$294</definedName>
    <definedName name="A2325836X" localSheetId="22">'[1]CPI Values'!$H$1:$H$10,'[1]CPI Values'!$H$139:$H$294</definedName>
    <definedName name="A2325836X" localSheetId="3">'[2]CPI Values'!$H$1:$H$10,'[2]CPI Values'!$H$139:$H$294</definedName>
    <definedName name="A2325836X" localSheetId="5">'[2]CPI Values'!$H$1:$H$10,'[2]CPI Values'!$H$139:$H$294</definedName>
    <definedName name="A2325836X">'CPI Values'!$H$1:$H$10,'CPI Values'!$H$139:$H$294</definedName>
    <definedName name="A2325836X_Data">'CPI Values'!$H$139:$H$294</definedName>
    <definedName name="A2325836X_Latest">'CPI Values'!$H$294</definedName>
    <definedName name="A2325837A" localSheetId="22">'[1]CPI Values'!$Q$1:$Q$10,'[1]CPI Values'!$Q$143:$Q$294</definedName>
    <definedName name="A2325837A" localSheetId="3">'[2]CPI Values'!$Q$1:$Q$10,'[2]CPI Values'!$Q$143:$Q$294</definedName>
    <definedName name="A2325837A" localSheetId="5">'[2]CPI Values'!$Q$1:$Q$10,'[2]CPI Values'!$Q$143:$Q$294</definedName>
    <definedName name="A2325837A">'CPI Values'!$Q$1:$Q$10,'CPI Values'!$Q$143:$Q$294</definedName>
    <definedName name="A2325837A_Data">'CPI Values'!$Q$143:$Q$294</definedName>
    <definedName name="A2325837A_Latest">'CPI Values'!$Q$294</definedName>
    <definedName name="A2325840R" localSheetId="22">'[1]CPI Values'!$Z$1:$Z$10,'[1]CPI Values'!$Z$140:$Z$294</definedName>
    <definedName name="A2325840R" localSheetId="3">'[2]CPI Values'!$Z$1:$Z$10,'[2]CPI Values'!$Z$140:$Z$294</definedName>
    <definedName name="A2325840R" localSheetId="5">'[2]CPI Values'!$Z$1:$Z$10,'[2]CPI Values'!$Z$140:$Z$294</definedName>
    <definedName name="A2325840R">'CPI Values'!$Z$1:$Z$10,'CPI Values'!$Z$140:$Z$294</definedName>
    <definedName name="A2325840R_Data">'CPI Values'!$Z$140:$Z$294</definedName>
    <definedName name="A2325840R_Latest">'CPI Values'!$Z$294</definedName>
    <definedName name="A2325841T" localSheetId="22">'[1]CPI Values'!$I$1:$I$10,'[1]CPI Values'!$I$11:$I$294</definedName>
    <definedName name="A2325841T" localSheetId="3">'[2]CPI Values'!$I$1:$I$10,'[2]CPI Values'!$I$11:$I$294</definedName>
    <definedName name="A2325841T" localSheetId="5">'[2]CPI Values'!$I$1:$I$10,'[2]CPI Values'!$I$11:$I$294</definedName>
    <definedName name="A2325841T">'CPI Values'!$I$1:$I$10,'CPI Values'!$I$11:$I$294</definedName>
    <definedName name="A2325841T_Data">'CPI Values'!$I$11:$I$294</definedName>
    <definedName name="A2325841T_Latest">'CPI Values'!$I$294</definedName>
    <definedName name="A2325842V" localSheetId="22">'[1]CPI Values'!$R$1:$R$10,'[1]CPI Values'!$R$15:$R$294</definedName>
    <definedName name="A2325842V" localSheetId="3">'[2]CPI Values'!$R$1:$R$10,'[2]CPI Values'!$R$15:$R$294</definedName>
    <definedName name="A2325842V" localSheetId="5">'[2]CPI Values'!$R$1:$R$10,'[2]CPI Values'!$R$15:$R$294</definedName>
    <definedName name="A2325842V">'CPI Values'!$R$1:$R$10,'CPI Values'!$R$15:$R$294</definedName>
    <definedName name="A2325842V_Data">'CPI Values'!$R$15:$R$294</definedName>
    <definedName name="A2325842V_Latest">'CPI Values'!$R$294</definedName>
    <definedName name="A2325845A" localSheetId="22">'[1]CPI Values'!$AA$1:$AA$10,'[1]CPI Values'!$AA$12:$AA$294</definedName>
    <definedName name="A2325845A" localSheetId="3">'[2]CPI Values'!$AA$1:$AA$10,'[2]CPI Values'!$AA$12:$AA$294</definedName>
    <definedName name="A2325845A" localSheetId="5">'[2]CPI Values'!$AA$1:$AA$10,'[2]CPI Values'!$AA$12:$AA$294</definedName>
    <definedName name="A2325845A">'CPI Values'!$AA$1:$AA$10,'CPI Values'!$AA$12:$AA$294</definedName>
    <definedName name="A2325845A_Data">'CPI Values'!$AA$12:$AA$294</definedName>
    <definedName name="A2325845A_Latest">'CPI Values'!$AA$294</definedName>
    <definedName name="A2325846C" localSheetId="22">'[1]CPI Values'!$J$1:$J$10,'[1]CPI Values'!$J$11:$J$294</definedName>
    <definedName name="A2325846C" localSheetId="3">'[2]CPI Values'!$J$1:$J$10,'[2]CPI Values'!$J$11:$J$294</definedName>
    <definedName name="A2325846C" localSheetId="5">'[2]CPI Values'!$J$1:$J$10,'[2]CPI Values'!$J$11:$J$294</definedName>
    <definedName name="A2325846C">'CPI Values'!$J$1:$J$10,'CPI Values'!$J$11:$J$294</definedName>
    <definedName name="A2325846C_Data">'CPI Values'!$J$11:$J$294</definedName>
    <definedName name="A2325846C_Latest">'CPI Values'!$J$294</definedName>
    <definedName name="A2325847F" localSheetId="22">'[1]CPI Values'!$S$1:$S$10,'[1]CPI Values'!$S$15:$S$294</definedName>
    <definedName name="A2325847F" localSheetId="3">'[2]CPI Values'!$S$1:$S$10,'[2]CPI Values'!$S$15:$S$294</definedName>
    <definedName name="A2325847F" localSheetId="5">'[2]CPI Values'!$S$1:$S$10,'[2]CPI Values'!$S$15:$S$294</definedName>
    <definedName name="A2325847F">'CPI Values'!$S$1:$S$10,'CPI Values'!$S$15:$S$294</definedName>
    <definedName name="A2325847F_Data">'CPI Values'!$S$15:$S$294</definedName>
    <definedName name="A2325847F_Latest">'CPI Values'!$S$294</definedName>
    <definedName name="A2325850V" localSheetId="22">'[1]CPI Values'!$AB$1:$AB$10,'[1]CPI Values'!$AB$12:$AB$294</definedName>
    <definedName name="A2325850V" localSheetId="3">'[2]CPI Values'!$AB$1:$AB$10,'[2]CPI Values'!$AB$12:$AB$294</definedName>
    <definedName name="A2325850V" localSheetId="5">'[2]CPI Values'!$AB$1:$AB$10,'[2]CPI Values'!$AB$12:$AB$294</definedName>
    <definedName name="A2325850V">'CPI Values'!$AB$1:$AB$10,'CPI Values'!$AB$12:$AB$294</definedName>
    <definedName name="A2325850V_Data">'CPI Values'!$AB$12:$AB$294</definedName>
    <definedName name="A2325850V_Latest">'CPI Values'!$AB$294</definedName>
    <definedName name="Date_Range" localSheetId="22">'[1]CPI Values'!$A$2:$A$10,'[1]CPI Values'!$A$11:$A$294</definedName>
    <definedName name="Date_Range" localSheetId="3">'[2]CPI Values'!$A$2:$A$10,'[2]CPI Values'!$A$11:$A$294</definedName>
    <definedName name="Date_Range" localSheetId="5">'[2]CPI Values'!$A$2:$A$10,'[2]CPI Values'!$A$11:$A$294</definedName>
    <definedName name="Date_Range">'CPI Values'!$A$2:$A$10,'CPI Values'!$A$11:$A$294</definedName>
    <definedName name="Date_Range_Data">'CPI Values'!$A$11:$A$294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TopOfTable_Table_1">'Motor Vehicle Data'!$A$2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4" l="1"/>
  <c r="AI115" i="29"/>
  <c r="AH115" i="29"/>
  <c r="AG115" i="29"/>
  <c r="AF115" i="29"/>
  <c r="AE115" i="29"/>
  <c r="AD115" i="29"/>
  <c r="AC115" i="29"/>
  <c r="AB115" i="29"/>
  <c r="AA115" i="29"/>
  <c r="Z115" i="29"/>
  <c r="Z130" i="29" s="1"/>
  <c r="Y115" i="29"/>
  <c r="X115" i="29"/>
  <c r="X130" i="29" s="1"/>
  <c r="W115" i="29"/>
  <c r="V115" i="29"/>
  <c r="U115" i="29"/>
  <c r="T115" i="29"/>
  <c r="S115" i="29"/>
  <c r="R115" i="29"/>
  <c r="Q115" i="29"/>
  <c r="P115" i="29"/>
  <c r="O115" i="29"/>
  <c r="N115" i="29"/>
  <c r="N130" i="29" s="1"/>
  <c r="M115" i="29"/>
  <c r="L115" i="29"/>
  <c r="L130" i="29" s="1"/>
  <c r="K115" i="29"/>
  <c r="J115" i="29"/>
  <c r="I115" i="29"/>
  <c r="H115" i="29"/>
  <c r="G115" i="29"/>
  <c r="F115" i="29"/>
  <c r="AI126" i="29"/>
  <c r="AH126" i="29"/>
  <c r="AG126" i="29"/>
  <c r="AF126" i="29"/>
  <c r="AE126" i="29"/>
  <c r="AD126" i="29"/>
  <c r="AC126" i="29"/>
  <c r="AB126" i="29"/>
  <c r="AA126" i="29"/>
  <c r="Z126" i="29"/>
  <c r="Y126" i="29"/>
  <c r="X126" i="29"/>
  <c r="X131" i="29" s="1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L131" i="29" s="1"/>
  <c r="K126" i="29"/>
  <c r="J126" i="29"/>
  <c r="I126" i="29"/>
  <c r="H126" i="29"/>
  <c r="G126" i="29"/>
  <c r="F126" i="29"/>
  <c r="AI115" i="11"/>
  <c r="AH115" i="11"/>
  <c r="AG115" i="11"/>
  <c r="AF115" i="11"/>
  <c r="AE115" i="11"/>
  <c r="AD115" i="11"/>
  <c r="AC115" i="11"/>
  <c r="AB115" i="11"/>
  <c r="AA115" i="11"/>
  <c r="Z115" i="11"/>
  <c r="Y115" i="11"/>
  <c r="X115" i="11"/>
  <c r="X130" i="11" s="1"/>
  <c r="W115" i="11"/>
  <c r="V115" i="11"/>
  <c r="U115" i="11"/>
  <c r="T115" i="11"/>
  <c r="S115" i="11"/>
  <c r="R115" i="11"/>
  <c r="Q115" i="11"/>
  <c r="P115" i="11"/>
  <c r="O115" i="11"/>
  <c r="N115" i="11"/>
  <c r="M115" i="11"/>
  <c r="L115" i="11"/>
  <c r="L130" i="11" s="1"/>
  <c r="K115" i="11"/>
  <c r="J115" i="11"/>
  <c r="I115" i="11"/>
  <c r="H115" i="11"/>
  <c r="G115" i="11"/>
  <c r="F115" i="11"/>
  <c r="AI126" i="11"/>
  <c r="AH126" i="11"/>
  <c r="AG126" i="11"/>
  <c r="AF126" i="11"/>
  <c r="AE126" i="11"/>
  <c r="AD126" i="11"/>
  <c r="AC126" i="11"/>
  <c r="AB126" i="11"/>
  <c r="AA126" i="11"/>
  <c r="Z126" i="11"/>
  <c r="Y126" i="11"/>
  <c r="X126" i="11"/>
  <c r="X131" i="11" s="1"/>
  <c r="W126" i="11"/>
  <c r="V126" i="11"/>
  <c r="U126" i="11"/>
  <c r="T126" i="11"/>
  <c r="S126" i="11"/>
  <c r="R126" i="11"/>
  <c r="Q126" i="11"/>
  <c r="P126" i="11"/>
  <c r="O126" i="11"/>
  <c r="N126" i="11"/>
  <c r="M126" i="11"/>
  <c r="L126" i="11"/>
  <c r="L131" i="11" s="1"/>
  <c r="K126" i="11"/>
  <c r="J126" i="11"/>
  <c r="I126" i="11"/>
  <c r="H126" i="11"/>
  <c r="G126" i="11"/>
  <c r="F126" i="11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G64" i="23"/>
  <c r="B64" i="23"/>
  <c r="G63" i="23"/>
  <c r="B63" i="23"/>
  <c r="G62" i="23"/>
  <c r="B62" i="23"/>
  <c r="G61" i="23"/>
  <c r="B61" i="23"/>
  <c r="G60" i="23"/>
  <c r="B60" i="23"/>
  <c r="G59" i="23"/>
  <c r="B59" i="23"/>
  <c r="G58" i="23"/>
  <c r="B58" i="23"/>
  <c r="G57" i="23"/>
  <c r="B57" i="23"/>
  <c r="G56" i="23"/>
  <c r="B56" i="23"/>
  <c r="G55" i="23"/>
  <c r="B55" i="23"/>
  <c r="G54" i="23"/>
  <c r="B54" i="23"/>
  <c r="G53" i="23"/>
  <c r="B53" i="23"/>
  <c r="G52" i="23"/>
  <c r="B52" i="23"/>
  <c r="G51" i="23"/>
  <c r="B51" i="23"/>
  <c r="G50" i="23"/>
  <c r="B50" i="23"/>
  <c r="G49" i="23"/>
  <c r="B49" i="23"/>
  <c r="G48" i="23"/>
  <c r="B48" i="23"/>
  <c r="G47" i="23"/>
  <c r="B47" i="23"/>
  <c r="G46" i="23"/>
  <c r="B46" i="23"/>
  <c r="G45" i="23"/>
  <c r="B45" i="23"/>
  <c r="G44" i="23"/>
  <c r="B44" i="23"/>
  <c r="G43" i="23"/>
  <c r="B43" i="23"/>
  <c r="G42" i="23"/>
  <c r="B42" i="23"/>
  <c r="G41" i="23"/>
  <c r="B41" i="23"/>
  <c r="G40" i="23"/>
  <c r="B40" i="23"/>
  <c r="G39" i="23"/>
  <c r="B39" i="23"/>
  <c r="G38" i="23"/>
  <c r="B38" i="23"/>
  <c r="G37" i="23"/>
  <c r="B37" i="23"/>
  <c r="G36" i="23"/>
  <c r="B36" i="23"/>
  <c r="G35" i="23"/>
  <c r="B35" i="23"/>
  <c r="G34" i="23"/>
  <c r="B34" i="23"/>
  <c r="G33" i="23"/>
  <c r="B33" i="23"/>
  <c r="G32" i="23"/>
  <c r="B32" i="23"/>
  <c r="G31" i="23"/>
  <c r="B31" i="23"/>
  <c r="G30" i="23"/>
  <c r="B30" i="23"/>
  <c r="G29" i="23"/>
  <c r="B29" i="23"/>
  <c r="G28" i="23"/>
  <c r="B28" i="23"/>
  <c r="G27" i="23"/>
  <c r="B27" i="23"/>
  <c r="G26" i="23"/>
  <c r="B26" i="23"/>
  <c r="G25" i="23"/>
  <c r="B25" i="23"/>
  <c r="G24" i="23"/>
  <c r="B24" i="23"/>
  <c r="G23" i="23"/>
  <c r="B23" i="23"/>
  <c r="G22" i="23"/>
  <c r="B22" i="23"/>
  <c r="G21" i="23"/>
  <c r="B21" i="23"/>
  <c r="G20" i="23"/>
  <c r="B20" i="23"/>
  <c r="G19" i="23"/>
  <c r="B19" i="23"/>
  <c r="G18" i="23"/>
  <c r="B18" i="23"/>
  <c r="G17" i="23"/>
  <c r="B17" i="23"/>
  <c r="G16" i="23"/>
  <c r="B16" i="23"/>
  <c r="G15" i="23"/>
  <c r="B15" i="23"/>
  <c r="G14" i="23"/>
  <c r="B14" i="23"/>
  <c r="G13" i="23"/>
  <c r="B13" i="23"/>
  <c r="G12" i="23"/>
  <c r="B12" i="23"/>
  <c r="G11" i="23"/>
  <c r="B11" i="23"/>
  <c r="G10" i="23"/>
  <c r="B10" i="23"/>
  <c r="G9" i="23"/>
  <c r="B9" i="23"/>
  <c r="G8" i="23"/>
  <c r="B8" i="23"/>
  <c r="G7" i="23"/>
  <c r="B7" i="23"/>
  <c r="G6" i="23"/>
  <c r="B6" i="23"/>
  <c r="G5" i="23"/>
  <c r="B5" i="23"/>
  <c r="G4" i="23"/>
  <c r="B4" i="23"/>
  <c r="G3" i="23"/>
  <c r="B3" i="23"/>
  <c r="G2" i="23"/>
  <c r="B2" i="23"/>
  <c r="E14" i="19"/>
  <c r="D14" i="19"/>
  <c r="E13" i="19"/>
  <c r="D13" i="19"/>
  <c r="E12" i="19"/>
  <c r="D12" i="19"/>
  <c r="D9" i="19"/>
  <c r="D6" i="19"/>
  <c r="L18" i="18"/>
  <c r="L10" i="18"/>
  <c r="D19" i="1"/>
  <c r="D18" i="1"/>
  <c r="F13" i="1"/>
  <c r="E13" i="1"/>
  <c r="C13" i="1"/>
  <c r="C12" i="1"/>
  <c r="C11" i="1"/>
  <c r="C10" i="1"/>
  <c r="E9" i="1"/>
  <c r="C9" i="1"/>
  <c r="C8" i="1"/>
  <c r="B20" i="6"/>
  <c r="G19" i="6"/>
  <c r="F19" i="6"/>
  <c r="E19" i="6"/>
  <c r="D19" i="6"/>
  <c r="C19" i="6"/>
  <c r="B19" i="6"/>
  <c r="A19" i="6"/>
  <c r="G18" i="6"/>
  <c r="F18" i="6"/>
  <c r="E18" i="6"/>
  <c r="D18" i="6"/>
  <c r="C18" i="6"/>
  <c r="B18" i="6"/>
  <c r="B24" i="7"/>
  <c r="B23" i="7"/>
  <c r="G20" i="7"/>
  <c r="F20" i="7"/>
  <c r="E20" i="7"/>
  <c r="D20" i="7"/>
  <c r="C20" i="7"/>
  <c r="B20" i="7"/>
  <c r="G19" i="7"/>
  <c r="E19" i="7"/>
  <c r="G18" i="7"/>
  <c r="E18" i="7"/>
  <c r="G17" i="7"/>
  <c r="E17" i="7"/>
  <c r="G16" i="7"/>
  <c r="E16" i="7"/>
  <c r="G15" i="7"/>
  <c r="F15" i="7"/>
  <c r="E15" i="7"/>
  <c r="G14" i="7"/>
  <c r="F14" i="7"/>
  <c r="E14" i="7"/>
  <c r="C9" i="7"/>
  <c r="B9" i="7"/>
  <c r="B22" i="24"/>
  <c r="B21" i="24"/>
  <c r="B13" i="24"/>
  <c r="B12" i="24"/>
  <c r="B4" i="24"/>
  <c r="B3" i="24"/>
  <c r="D7" i="5"/>
  <c r="D6" i="5"/>
  <c r="C6" i="5"/>
  <c r="D5" i="5"/>
  <c r="C5" i="5"/>
  <c r="D4" i="5"/>
  <c r="C4" i="5"/>
  <c r="C33" i="4"/>
  <c r="B33" i="4"/>
  <c r="C32" i="4"/>
  <c r="C31" i="4"/>
  <c r="C30" i="4"/>
  <c r="C27" i="4"/>
  <c r="B27" i="4"/>
  <c r="C26" i="4"/>
  <c r="C25" i="4"/>
  <c r="C24" i="4"/>
  <c r="C21" i="4"/>
  <c r="B21" i="4"/>
  <c r="C20" i="4"/>
  <c r="C19" i="4"/>
  <c r="C16" i="4"/>
  <c r="B16" i="4"/>
  <c r="C15" i="4"/>
  <c r="C14" i="4"/>
  <c r="C11" i="4"/>
  <c r="B11" i="4"/>
  <c r="C10" i="4"/>
  <c r="C9" i="4"/>
  <c r="C6" i="4"/>
  <c r="B6" i="4"/>
  <c r="C5" i="4"/>
  <c r="C4" i="4"/>
  <c r="C2" i="4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21" i="3"/>
  <c r="B19" i="3"/>
  <c r="B14" i="3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21" i="2"/>
  <c r="B19" i="2"/>
  <c r="B14" i="2"/>
  <c r="I51" i="10"/>
  <c r="G51" i="10"/>
  <c r="F51" i="10"/>
  <c r="E51" i="10"/>
  <c r="D51" i="10"/>
  <c r="C51" i="10"/>
  <c r="I50" i="10"/>
  <c r="G50" i="10"/>
  <c r="F50" i="10"/>
  <c r="E50" i="10"/>
  <c r="D50" i="10"/>
  <c r="C50" i="10"/>
  <c r="I49" i="10"/>
  <c r="G49" i="10"/>
  <c r="F49" i="10"/>
  <c r="E49" i="10"/>
  <c r="D49" i="10"/>
  <c r="C49" i="10"/>
  <c r="I48" i="10"/>
  <c r="G48" i="10"/>
  <c r="F48" i="10"/>
  <c r="E48" i="10"/>
  <c r="D48" i="10"/>
  <c r="C48" i="10"/>
  <c r="I47" i="10"/>
  <c r="G47" i="10"/>
  <c r="F47" i="10"/>
  <c r="E47" i="10"/>
  <c r="D47" i="10"/>
  <c r="C47" i="10"/>
  <c r="I46" i="10"/>
  <c r="G46" i="10"/>
  <c r="F46" i="10"/>
  <c r="E46" i="10"/>
  <c r="D46" i="10"/>
  <c r="C46" i="10"/>
  <c r="I45" i="10"/>
  <c r="G45" i="10"/>
  <c r="F45" i="10"/>
  <c r="E45" i="10"/>
  <c r="D45" i="10"/>
  <c r="C45" i="10"/>
  <c r="I44" i="10"/>
  <c r="G44" i="10"/>
  <c r="F44" i="10"/>
  <c r="E44" i="10"/>
  <c r="D44" i="10"/>
  <c r="C44" i="10"/>
  <c r="I43" i="10"/>
  <c r="G43" i="10"/>
  <c r="F43" i="10"/>
  <c r="E43" i="10"/>
  <c r="D43" i="10"/>
  <c r="C43" i="10"/>
  <c r="I42" i="10"/>
  <c r="G42" i="10"/>
  <c r="F42" i="10"/>
  <c r="E42" i="10"/>
  <c r="D42" i="10"/>
  <c r="C42" i="10"/>
  <c r="I41" i="10"/>
  <c r="G41" i="10"/>
  <c r="F41" i="10"/>
  <c r="E41" i="10"/>
  <c r="D41" i="10"/>
  <c r="C41" i="10"/>
  <c r="I40" i="10"/>
  <c r="G40" i="10"/>
  <c r="F40" i="10"/>
  <c r="E40" i="10"/>
  <c r="D40" i="10"/>
  <c r="C40" i="10"/>
  <c r="I39" i="10"/>
  <c r="G39" i="10"/>
  <c r="F39" i="10"/>
  <c r="E39" i="10"/>
  <c r="D39" i="10"/>
  <c r="C39" i="10"/>
  <c r="I38" i="10"/>
  <c r="G38" i="10"/>
  <c r="F38" i="10"/>
  <c r="E38" i="10"/>
  <c r="D38" i="10"/>
  <c r="C38" i="10"/>
  <c r="I37" i="10"/>
  <c r="G37" i="10"/>
  <c r="F37" i="10"/>
  <c r="E37" i="10"/>
  <c r="D37" i="10"/>
  <c r="C37" i="10"/>
  <c r="I36" i="10"/>
  <c r="G36" i="10"/>
  <c r="F36" i="10"/>
  <c r="E36" i="10"/>
  <c r="D36" i="10"/>
  <c r="C36" i="10"/>
  <c r="I35" i="10"/>
  <c r="G35" i="10"/>
  <c r="F35" i="10"/>
  <c r="E35" i="10"/>
  <c r="D35" i="10"/>
  <c r="C35" i="10"/>
  <c r="I34" i="10"/>
  <c r="G34" i="10"/>
  <c r="F34" i="10"/>
  <c r="E34" i="10"/>
  <c r="D34" i="10"/>
  <c r="C34" i="10"/>
  <c r="I33" i="10"/>
  <c r="G33" i="10"/>
  <c r="F33" i="10"/>
  <c r="E33" i="10"/>
  <c r="D33" i="10"/>
  <c r="C33" i="10"/>
  <c r="I32" i="10"/>
  <c r="G32" i="10"/>
  <c r="F32" i="10"/>
  <c r="E32" i="10"/>
  <c r="D32" i="10"/>
  <c r="C32" i="10"/>
  <c r="I31" i="10"/>
  <c r="G31" i="10"/>
  <c r="F31" i="10"/>
  <c r="E31" i="10"/>
  <c r="D31" i="10"/>
  <c r="C31" i="10"/>
  <c r="I30" i="10"/>
  <c r="G30" i="10"/>
  <c r="F30" i="10"/>
  <c r="E30" i="10"/>
  <c r="D30" i="10"/>
  <c r="C30" i="10"/>
  <c r="I29" i="10"/>
  <c r="G29" i="10"/>
  <c r="F29" i="10"/>
  <c r="E29" i="10"/>
  <c r="D29" i="10"/>
  <c r="C29" i="10"/>
  <c r="I28" i="10"/>
  <c r="G28" i="10"/>
  <c r="F28" i="10"/>
  <c r="E28" i="10"/>
  <c r="D28" i="10"/>
  <c r="C28" i="10"/>
  <c r="I27" i="10"/>
  <c r="G27" i="10"/>
  <c r="F27" i="10"/>
  <c r="E27" i="10"/>
  <c r="D27" i="10"/>
  <c r="C27" i="10"/>
  <c r="I26" i="10"/>
  <c r="G26" i="10"/>
  <c r="F26" i="10"/>
  <c r="E26" i="10"/>
  <c r="D26" i="10"/>
  <c r="C26" i="10"/>
  <c r="I25" i="10"/>
  <c r="G25" i="10"/>
  <c r="F25" i="10"/>
  <c r="E25" i="10"/>
  <c r="D25" i="10"/>
  <c r="C25" i="10"/>
  <c r="I24" i="10"/>
  <c r="G24" i="10"/>
  <c r="F24" i="10"/>
  <c r="E24" i="10"/>
  <c r="D24" i="10"/>
  <c r="C24" i="10"/>
  <c r="I23" i="10"/>
  <c r="G23" i="10"/>
  <c r="F23" i="10"/>
  <c r="E23" i="10"/>
  <c r="D23" i="10"/>
  <c r="C23" i="10"/>
  <c r="E16" i="10"/>
  <c r="D16" i="10"/>
  <c r="E15" i="10"/>
  <c r="D15" i="10"/>
  <c r="D12" i="10"/>
  <c r="D7" i="10"/>
  <c r="AJ220" i="29"/>
  <c r="AI220" i="29"/>
  <c r="AH220" i="29"/>
  <c r="AG220" i="29"/>
  <c r="AF220" i="29"/>
  <c r="AE220" i="29"/>
  <c r="AD220" i="29"/>
  <c r="AC220" i="29"/>
  <c r="AB220" i="29"/>
  <c r="AA220" i="29"/>
  <c r="Z220" i="29"/>
  <c r="Y220" i="29"/>
  <c r="X220" i="29"/>
  <c r="W220" i="29"/>
  <c r="V220" i="29"/>
  <c r="U220" i="29"/>
  <c r="T220" i="29"/>
  <c r="S220" i="29"/>
  <c r="R220" i="29"/>
  <c r="Q220" i="29"/>
  <c r="P220" i="29"/>
  <c r="O220" i="29"/>
  <c r="N220" i="29"/>
  <c r="M220" i="29"/>
  <c r="L220" i="29"/>
  <c r="K220" i="29"/>
  <c r="J220" i="29"/>
  <c r="I220" i="29"/>
  <c r="H220" i="29"/>
  <c r="G220" i="29"/>
  <c r="F220" i="29"/>
  <c r="AJ219" i="29"/>
  <c r="AI219" i="29"/>
  <c r="AH219" i="29"/>
  <c r="AG219" i="29"/>
  <c r="AF219" i="29"/>
  <c r="AE219" i="29"/>
  <c r="AD219" i="29"/>
  <c r="AC219" i="29"/>
  <c r="AB219" i="29"/>
  <c r="AA219" i="29"/>
  <c r="Z219" i="29"/>
  <c r="Y219" i="29"/>
  <c r="X219" i="29"/>
  <c r="W219" i="29"/>
  <c r="V219" i="29"/>
  <c r="U219" i="29"/>
  <c r="T219" i="29"/>
  <c r="S219" i="29"/>
  <c r="R219" i="29"/>
  <c r="Q219" i="29"/>
  <c r="P219" i="29"/>
  <c r="O219" i="29"/>
  <c r="N219" i="29"/>
  <c r="M219" i="29"/>
  <c r="L219" i="29"/>
  <c r="K219" i="29"/>
  <c r="J219" i="29"/>
  <c r="I219" i="29"/>
  <c r="H219" i="29"/>
  <c r="G219" i="29"/>
  <c r="F219" i="29"/>
  <c r="AJ218" i="29"/>
  <c r="AI218" i="29"/>
  <c r="AH218" i="29"/>
  <c r="AG218" i="29"/>
  <c r="AF218" i="29"/>
  <c r="AE218" i="29"/>
  <c r="AD218" i="29"/>
  <c r="AC218" i="29"/>
  <c r="AB218" i="29"/>
  <c r="AA218" i="29"/>
  <c r="Z218" i="29"/>
  <c r="Y218" i="29"/>
  <c r="X218" i="29"/>
  <c r="W218" i="29"/>
  <c r="V218" i="29"/>
  <c r="U218" i="29"/>
  <c r="T218" i="29"/>
  <c r="S218" i="29"/>
  <c r="R218" i="29"/>
  <c r="Q218" i="29"/>
  <c r="P218" i="29"/>
  <c r="O218" i="29"/>
  <c r="N218" i="29"/>
  <c r="M218" i="29"/>
  <c r="L218" i="29"/>
  <c r="K218" i="29"/>
  <c r="J218" i="29"/>
  <c r="I218" i="29"/>
  <c r="H218" i="29"/>
  <c r="G218" i="29"/>
  <c r="F218" i="29"/>
  <c r="AI214" i="29"/>
  <c r="AH214" i="29"/>
  <c r="AG214" i="29"/>
  <c r="AF214" i="29"/>
  <c r="AE214" i="29"/>
  <c r="AD214" i="29"/>
  <c r="AC214" i="29"/>
  <c r="AB214" i="29"/>
  <c r="AA214" i="29"/>
  <c r="Z214" i="29"/>
  <c r="Y214" i="29"/>
  <c r="X214" i="29"/>
  <c r="W214" i="29"/>
  <c r="V214" i="29"/>
  <c r="U214" i="29"/>
  <c r="T214" i="29"/>
  <c r="S214" i="29"/>
  <c r="R214" i="29"/>
  <c r="Q214" i="29"/>
  <c r="P214" i="29"/>
  <c r="O214" i="29"/>
  <c r="N214" i="29"/>
  <c r="M214" i="29"/>
  <c r="L214" i="29"/>
  <c r="K214" i="29"/>
  <c r="J214" i="29"/>
  <c r="I214" i="29"/>
  <c r="H214" i="29"/>
  <c r="G214" i="29"/>
  <c r="F214" i="29"/>
  <c r="AJ210" i="29"/>
  <c r="AI210" i="29"/>
  <c r="AH210" i="29"/>
  <c r="AG210" i="29"/>
  <c r="AF210" i="29"/>
  <c r="AE210" i="29"/>
  <c r="AD210" i="29"/>
  <c r="AC210" i="29"/>
  <c r="AB210" i="29"/>
  <c r="AA210" i="29"/>
  <c r="Z210" i="29"/>
  <c r="Y210" i="29"/>
  <c r="X210" i="29"/>
  <c r="W210" i="29"/>
  <c r="V210" i="29"/>
  <c r="U210" i="29"/>
  <c r="T210" i="29"/>
  <c r="S210" i="29"/>
  <c r="R210" i="29"/>
  <c r="Q210" i="29"/>
  <c r="P210" i="29"/>
  <c r="O210" i="29"/>
  <c r="N210" i="29"/>
  <c r="M210" i="29"/>
  <c r="L210" i="29"/>
  <c r="K210" i="29"/>
  <c r="J210" i="29"/>
  <c r="I210" i="29"/>
  <c r="H210" i="29"/>
  <c r="G210" i="29"/>
  <c r="F210" i="29"/>
  <c r="AJ209" i="29"/>
  <c r="AI209" i="29"/>
  <c r="AH209" i="29"/>
  <c r="AG209" i="29"/>
  <c r="AF209" i="29"/>
  <c r="AE209" i="29"/>
  <c r="AD209" i="29"/>
  <c r="AC209" i="29"/>
  <c r="AB209" i="29"/>
  <c r="AA209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AJ208" i="29"/>
  <c r="AI208" i="29"/>
  <c r="AH208" i="29"/>
  <c r="AG208" i="29"/>
  <c r="AF208" i="29"/>
  <c r="AE208" i="29"/>
  <c r="AD208" i="29"/>
  <c r="AC208" i="29"/>
  <c r="AB208" i="29"/>
  <c r="AA208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AI204" i="29"/>
  <c r="AH204" i="29"/>
  <c r="AG204" i="29"/>
  <c r="AF204" i="29"/>
  <c r="AE204" i="29"/>
  <c r="AD204" i="29"/>
  <c r="AC204" i="29"/>
  <c r="AB204" i="29"/>
  <c r="AA204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AI200" i="29"/>
  <c r="AH200" i="29"/>
  <c r="AG200" i="29"/>
  <c r="AF200" i="29"/>
  <c r="AE200" i="29"/>
  <c r="AD200" i="29"/>
  <c r="AC200" i="29"/>
  <c r="AB200" i="29"/>
  <c r="AA200" i="29"/>
  <c r="Z200" i="29"/>
  <c r="Y200" i="29"/>
  <c r="X200" i="29"/>
  <c r="W200" i="29"/>
  <c r="V200" i="29"/>
  <c r="U200" i="29"/>
  <c r="T200" i="29"/>
  <c r="S200" i="29"/>
  <c r="R200" i="29"/>
  <c r="Q200" i="29"/>
  <c r="P200" i="29"/>
  <c r="O200" i="29"/>
  <c r="N200" i="29"/>
  <c r="M200" i="29"/>
  <c r="L200" i="29"/>
  <c r="K200" i="29"/>
  <c r="J200" i="29"/>
  <c r="I200" i="29"/>
  <c r="H200" i="29"/>
  <c r="G200" i="29"/>
  <c r="F200" i="29"/>
  <c r="AI198" i="29"/>
  <c r="AH198" i="29"/>
  <c r="AG198" i="29"/>
  <c r="AF198" i="29"/>
  <c r="AE198" i="29"/>
  <c r="AD198" i="29"/>
  <c r="AC198" i="29"/>
  <c r="AB198" i="29"/>
  <c r="AA198" i="29"/>
  <c r="Z198" i="29"/>
  <c r="Y198" i="29"/>
  <c r="X198" i="29"/>
  <c r="W198" i="29"/>
  <c r="V198" i="29"/>
  <c r="U198" i="29"/>
  <c r="T198" i="29"/>
  <c r="S198" i="29"/>
  <c r="R198" i="29"/>
  <c r="Q198" i="29"/>
  <c r="P198" i="29"/>
  <c r="O198" i="29"/>
  <c r="N198" i="29"/>
  <c r="M198" i="29"/>
  <c r="L198" i="29"/>
  <c r="K198" i="29"/>
  <c r="J198" i="29"/>
  <c r="I198" i="29"/>
  <c r="H198" i="29"/>
  <c r="G198" i="29"/>
  <c r="F198" i="29"/>
  <c r="AI197" i="29"/>
  <c r="AH197" i="29"/>
  <c r="AG197" i="29"/>
  <c r="AF197" i="29"/>
  <c r="AE197" i="29"/>
  <c r="AD197" i="29"/>
  <c r="AC197" i="29"/>
  <c r="AB197" i="29"/>
  <c r="AA197" i="29"/>
  <c r="Z197" i="29"/>
  <c r="Y197" i="29"/>
  <c r="X197" i="29"/>
  <c r="W197" i="29"/>
  <c r="V197" i="29"/>
  <c r="U197" i="29"/>
  <c r="T197" i="29"/>
  <c r="S197" i="29"/>
  <c r="R197" i="29"/>
  <c r="Q197" i="29"/>
  <c r="P197" i="29"/>
  <c r="O197" i="29"/>
  <c r="N197" i="29"/>
  <c r="M197" i="29"/>
  <c r="L197" i="29"/>
  <c r="K197" i="29"/>
  <c r="J197" i="29"/>
  <c r="I197" i="29"/>
  <c r="H197" i="29"/>
  <c r="G197" i="29"/>
  <c r="F197" i="29"/>
  <c r="AI196" i="29"/>
  <c r="AH196" i="29"/>
  <c r="AG196" i="29"/>
  <c r="AF196" i="29"/>
  <c r="AE196" i="29"/>
  <c r="AD196" i="29"/>
  <c r="AC196" i="29"/>
  <c r="AB196" i="29"/>
  <c r="AA196" i="29"/>
  <c r="Z196" i="29"/>
  <c r="Y196" i="29"/>
  <c r="X196" i="29"/>
  <c r="W196" i="29"/>
  <c r="V196" i="29"/>
  <c r="U196" i="29"/>
  <c r="T196" i="29"/>
  <c r="S196" i="29"/>
  <c r="R196" i="29"/>
  <c r="Q196" i="29"/>
  <c r="P196" i="29"/>
  <c r="O196" i="29"/>
  <c r="N196" i="29"/>
  <c r="M196" i="29"/>
  <c r="L196" i="29"/>
  <c r="K196" i="29"/>
  <c r="J196" i="29"/>
  <c r="I196" i="29"/>
  <c r="H196" i="29"/>
  <c r="G196" i="29"/>
  <c r="F196" i="29"/>
  <c r="AI195" i="29"/>
  <c r="AH195" i="29"/>
  <c r="AG195" i="29"/>
  <c r="AF195" i="29"/>
  <c r="AE195" i="29"/>
  <c r="AD195" i="29"/>
  <c r="AC195" i="29"/>
  <c r="AB195" i="29"/>
  <c r="AA195" i="29"/>
  <c r="Z195" i="29"/>
  <c r="Y195" i="29"/>
  <c r="X195" i="29"/>
  <c r="W195" i="29"/>
  <c r="V195" i="29"/>
  <c r="U195" i="29"/>
  <c r="T195" i="29"/>
  <c r="S195" i="29"/>
  <c r="R195" i="29"/>
  <c r="Q195" i="29"/>
  <c r="P195" i="29"/>
  <c r="O195" i="29"/>
  <c r="N195" i="29"/>
  <c r="M195" i="29"/>
  <c r="L195" i="29"/>
  <c r="K195" i="29"/>
  <c r="J195" i="29"/>
  <c r="I195" i="29"/>
  <c r="H195" i="29"/>
  <c r="G195" i="29"/>
  <c r="F195" i="29"/>
  <c r="AI194" i="29"/>
  <c r="AH194" i="29"/>
  <c r="AG194" i="29"/>
  <c r="AF194" i="29"/>
  <c r="AE194" i="29"/>
  <c r="AD194" i="29"/>
  <c r="AC194" i="29"/>
  <c r="AB194" i="29"/>
  <c r="AA194" i="29"/>
  <c r="Z194" i="29"/>
  <c r="Y194" i="29"/>
  <c r="X194" i="29"/>
  <c r="W194" i="29"/>
  <c r="V194" i="29"/>
  <c r="U194" i="29"/>
  <c r="T194" i="29"/>
  <c r="S194" i="29"/>
  <c r="R194" i="29"/>
  <c r="Q194" i="29"/>
  <c r="P194" i="29"/>
  <c r="O194" i="29"/>
  <c r="N194" i="29"/>
  <c r="M194" i="29"/>
  <c r="L194" i="29"/>
  <c r="K194" i="29"/>
  <c r="J194" i="29"/>
  <c r="I194" i="29"/>
  <c r="H194" i="29"/>
  <c r="G194" i="29"/>
  <c r="F194" i="29"/>
  <c r="AI193" i="29"/>
  <c r="AH193" i="29"/>
  <c r="AG193" i="29"/>
  <c r="AF193" i="29"/>
  <c r="AE193" i="29"/>
  <c r="AD193" i="29"/>
  <c r="AC193" i="29"/>
  <c r="AB193" i="29"/>
  <c r="AA193" i="29"/>
  <c r="Z193" i="29"/>
  <c r="Y193" i="29"/>
  <c r="X193" i="29"/>
  <c r="W193" i="29"/>
  <c r="V193" i="29"/>
  <c r="U193" i="29"/>
  <c r="T193" i="29"/>
  <c r="S193" i="29"/>
  <c r="R193" i="29"/>
  <c r="Q193" i="29"/>
  <c r="P193" i="29"/>
  <c r="O193" i="29"/>
  <c r="N193" i="29"/>
  <c r="M193" i="29"/>
  <c r="L193" i="29"/>
  <c r="K193" i="29"/>
  <c r="J193" i="29"/>
  <c r="I193" i="29"/>
  <c r="H193" i="29"/>
  <c r="G193" i="29"/>
  <c r="F193" i="29"/>
  <c r="AI192" i="29"/>
  <c r="AH192" i="29"/>
  <c r="AG192" i="29"/>
  <c r="AF192" i="29"/>
  <c r="AE192" i="29"/>
  <c r="AD192" i="29"/>
  <c r="AC192" i="29"/>
  <c r="AB192" i="29"/>
  <c r="AA192" i="29"/>
  <c r="Z192" i="29"/>
  <c r="Y192" i="29"/>
  <c r="X192" i="29"/>
  <c r="W192" i="29"/>
  <c r="V192" i="29"/>
  <c r="U192" i="29"/>
  <c r="T192" i="29"/>
  <c r="S192" i="29"/>
  <c r="R192" i="29"/>
  <c r="Q192" i="29"/>
  <c r="P192" i="29"/>
  <c r="O192" i="29"/>
  <c r="N192" i="29"/>
  <c r="M192" i="29"/>
  <c r="L192" i="29"/>
  <c r="K192" i="29"/>
  <c r="J192" i="29"/>
  <c r="I192" i="29"/>
  <c r="H192" i="29"/>
  <c r="G192" i="29"/>
  <c r="F192" i="29"/>
  <c r="D186" i="29"/>
  <c r="D185" i="29"/>
  <c r="D183" i="29"/>
  <c r="D182" i="29"/>
  <c r="D181" i="29"/>
  <c r="C179" i="29"/>
  <c r="D178" i="29"/>
  <c r="C178" i="29"/>
  <c r="C177" i="29"/>
  <c r="D174" i="29"/>
  <c r="D173" i="29"/>
  <c r="D172" i="29"/>
  <c r="D171" i="29"/>
  <c r="D170" i="29"/>
  <c r="D169" i="29"/>
  <c r="D168" i="29"/>
  <c r="D166" i="29"/>
  <c r="D165" i="29"/>
  <c r="D164" i="29"/>
  <c r="D163" i="29"/>
  <c r="D162" i="29"/>
  <c r="D161" i="29"/>
  <c r="D160" i="29"/>
  <c r="AJ156" i="29"/>
  <c r="AI156" i="29"/>
  <c r="AH156" i="29"/>
  <c r="AG156" i="29"/>
  <c r="AF156" i="29"/>
  <c r="AE156" i="29"/>
  <c r="AD156" i="29"/>
  <c r="AC156" i="29"/>
  <c r="AB156" i="29"/>
  <c r="AA156" i="29"/>
  <c r="Z156" i="29"/>
  <c r="Y156" i="29"/>
  <c r="X156" i="29"/>
  <c r="W156" i="29"/>
  <c r="V156" i="29"/>
  <c r="U156" i="29"/>
  <c r="T156" i="29"/>
  <c r="S156" i="29"/>
  <c r="R156" i="29"/>
  <c r="Q156" i="29"/>
  <c r="P156" i="29"/>
  <c r="O156" i="29"/>
  <c r="N156" i="29"/>
  <c r="M156" i="29"/>
  <c r="L156" i="29"/>
  <c r="K156" i="29"/>
  <c r="J156" i="29"/>
  <c r="I156" i="29"/>
  <c r="H156" i="29"/>
  <c r="G156" i="29"/>
  <c r="F156" i="29"/>
  <c r="AJ155" i="29"/>
  <c r="AI155" i="29"/>
  <c r="AH155" i="29"/>
  <c r="AG155" i="29"/>
  <c r="AF155" i="29"/>
  <c r="AE155" i="29"/>
  <c r="AD155" i="29"/>
  <c r="AC155" i="29"/>
  <c r="AB155" i="29"/>
  <c r="AA155" i="29"/>
  <c r="Z155" i="29"/>
  <c r="Y155" i="29"/>
  <c r="X155" i="29"/>
  <c r="W155" i="29"/>
  <c r="V155" i="29"/>
  <c r="U155" i="29"/>
  <c r="T155" i="29"/>
  <c r="S155" i="29"/>
  <c r="R155" i="29"/>
  <c r="Q155" i="29"/>
  <c r="P155" i="29"/>
  <c r="O155" i="29"/>
  <c r="N155" i="29"/>
  <c r="M155" i="29"/>
  <c r="L155" i="29"/>
  <c r="K155" i="29"/>
  <c r="J155" i="29"/>
  <c r="I155" i="29"/>
  <c r="H155" i="29"/>
  <c r="G155" i="29"/>
  <c r="F155" i="29"/>
  <c r="AJ154" i="29"/>
  <c r="AI154" i="29"/>
  <c r="AH154" i="29"/>
  <c r="AG154" i="29"/>
  <c r="AF154" i="29"/>
  <c r="AE154" i="29"/>
  <c r="AD154" i="29"/>
  <c r="AC154" i="29"/>
  <c r="AB154" i="29"/>
  <c r="AA154" i="29"/>
  <c r="Z154" i="29"/>
  <c r="Y154" i="29"/>
  <c r="X154" i="29"/>
  <c r="W154" i="29"/>
  <c r="V154" i="29"/>
  <c r="U154" i="29"/>
  <c r="T154" i="29"/>
  <c r="S154" i="29"/>
  <c r="R154" i="29"/>
  <c r="Q154" i="29"/>
  <c r="P154" i="29"/>
  <c r="O154" i="29"/>
  <c r="N154" i="29"/>
  <c r="M154" i="29"/>
  <c r="L154" i="29"/>
  <c r="K154" i="29"/>
  <c r="J154" i="29"/>
  <c r="I154" i="29"/>
  <c r="H154" i="29"/>
  <c r="G154" i="29"/>
  <c r="F154" i="29"/>
  <c r="AJ153" i="29"/>
  <c r="AI153" i="29"/>
  <c r="AH153" i="29"/>
  <c r="AG153" i="29"/>
  <c r="AF153" i="29"/>
  <c r="AE153" i="29"/>
  <c r="AD153" i="29"/>
  <c r="AC153" i="29"/>
  <c r="AB153" i="29"/>
  <c r="AA153" i="29"/>
  <c r="Z153" i="29"/>
  <c r="Y153" i="29"/>
  <c r="X153" i="29"/>
  <c r="W153" i="29"/>
  <c r="V153" i="29"/>
  <c r="U153" i="29"/>
  <c r="T153" i="29"/>
  <c r="S153" i="29"/>
  <c r="R153" i="29"/>
  <c r="Q153" i="29"/>
  <c r="P153" i="29"/>
  <c r="O153" i="29"/>
  <c r="N153" i="29"/>
  <c r="M153" i="29"/>
  <c r="L153" i="29"/>
  <c r="K153" i="29"/>
  <c r="J153" i="29"/>
  <c r="I153" i="29"/>
  <c r="H153" i="29"/>
  <c r="G153" i="29"/>
  <c r="F153" i="29"/>
  <c r="AJ152" i="29"/>
  <c r="AI152" i="29"/>
  <c r="AH152" i="29"/>
  <c r="AG152" i="29"/>
  <c r="AF152" i="29"/>
  <c r="AE152" i="29"/>
  <c r="AD152" i="29"/>
  <c r="AC152" i="29"/>
  <c r="AB152" i="29"/>
  <c r="AA152" i="29"/>
  <c r="Z152" i="29"/>
  <c r="Y152" i="29"/>
  <c r="X152" i="29"/>
  <c r="W152" i="29"/>
  <c r="V152" i="29"/>
  <c r="U152" i="29"/>
  <c r="T152" i="29"/>
  <c r="S152" i="29"/>
  <c r="R152" i="29"/>
  <c r="Q152" i="29"/>
  <c r="P152" i="29"/>
  <c r="O152" i="29"/>
  <c r="N152" i="29"/>
  <c r="M152" i="29"/>
  <c r="L152" i="29"/>
  <c r="K152" i="29"/>
  <c r="J152" i="29"/>
  <c r="I152" i="29"/>
  <c r="H152" i="29"/>
  <c r="G152" i="29"/>
  <c r="F152" i="29"/>
  <c r="AI150" i="29"/>
  <c r="AH150" i="29"/>
  <c r="AG150" i="29"/>
  <c r="AF150" i="29"/>
  <c r="AE150" i="29"/>
  <c r="AD150" i="29"/>
  <c r="AC150" i="29"/>
  <c r="AB150" i="29"/>
  <c r="AA150" i="29"/>
  <c r="Z150" i="29"/>
  <c r="Y150" i="29"/>
  <c r="X150" i="29"/>
  <c r="W150" i="29"/>
  <c r="V150" i="29"/>
  <c r="U150" i="29"/>
  <c r="T150" i="29"/>
  <c r="S150" i="29"/>
  <c r="R150" i="29"/>
  <c r="Q150" i="29"/>
  <c r="P150" i="29"/>
  <c r="O150" i="29"/>
  <c r="N150" i="29"/>
  <c r="M150" i="29"/>
  <c r="L150" i="29"/>
  <c r="K150" i="29"/>
  <c r="J150" i="29"/>
  <c r="I150" i="29"/>
  <c r="H150" i="29"/>
  <c r="G150" i="29"/>
  <c r="F150" i="29"/>
  <c r="AI149" i="29"/>
  <c r="AH149" i="29"/>
  <c r="AG149" i="29"/>
  <c r="AF149" i="29"/>
  <c r="AE149" i="29"/>
  <c r="AD149" i="29"/>
  <c r="AC149" i="29"/>
  <c r="AB149" i="29"/>
  <c r="AA149" i="29"/>
  <c r="Z149" i="29"/>
  <c r="Y149" i="29"/>
  <c r="X149" i="29"/>
  <c r="W149" i="29"/>
  <c r="V149" i="29"/>
  <c r="U149" i="29"/>
  <c r="T149" i="29"/>
  <c r="S149" i="29"/>
  <c r="R149" i="29"/>
  <c r="Q149" i="29"/>
  <c r="P149" i="29"/>
  <c r="O149" i="29"/>
  <c r="N149" i="29"/>
  <c r="M149" i="29"/>
  <c r="L149" i="29"/>
  <c r="K149" i="29"/>
  <c r="J149" i="29"/>
  <c r="I149" i="29"/>
  <c r="H149" i="29"/>
  <c r="G149" i="29"/>
  <c r="F149" i="29"/>
  <c r="AI148" i="29"/>
  <c r="AH148" i="29"/>
  <c r="AG148" i="29"/>
  <c r="AF148" i="29"/>
  <c r="AE148" i="29"/>
  <c r="AD148" i="29"/>
  <c r="AC148" i="29"/>
  <c r="AB148" i="29"/>
  <c r="AA148" i="29"/>
  <c r="Z148" i="29"/>
  <c r="Y148" i="29"/>
  <c r="X148" i="29"/>
  <c r="W148" i="29"/>
  <c r="V148" i="29"/>
  <c r="U148" i="29"/>
  <c r="T148" i="29"/>
  <c r="S148" i="29"/>
  <c r="R148" i="29"/>
  <c r="Q148" i="29"/>
  <c r="P148" i="29"/>
  <c r="O148" i="29"/>
  <c r="N148" i="29"/>
  <c r="M148" i="29"/>
  <c r="L148" i="29"/>
  <c r="K148" i="29"/>
  <c r="J148" i="29"/>
  <c r="I148" i="29"/>
  <c r="H148" i="29"/>
  <c r="G148" i="29"/>
  <c r="F148" i="29"/>
  <c r="F146" i="29"/>
  <c r="D146" i="29"/>
  <c r="F145" i="29"/>
  <c r="C145" i="29"/>
  <c r="F144" i="29"/>
  <c r="F143" i="29"/>
  <c r="F142" i="29"/>
  <c r="E142" i="29"/>
  <c r="D142" i="29"/>
  <c r="F141" i="29"/>
  <c r="E141" i="29"/>
  <c r="D141" i="29"/>
  <c r="F140" i="29"/>
  <c r="E140" i="29"/>
  <c r="D140" i="29"/>
  <c r="D139" i="29"/>
  <c r="AD133" i="29"/>
  <c r="AB133" i="29"/>
  <c r="R133" i="29"/>
  <c r="P133" i="29"/>
  <c r="AI132" i="29"/>
  <c r="AG132" i="29"/>
  <c r="W132" i="29"/>
  <c r="U132" i="29"/>
  <c r="K132" i="29"/>
  <c r="I132" i="29"/>
  <c r="AI131" i="29"/>
  <c r="AI133" i="29" s="1"/>
  <c r="AH131" i="29"/>
  <c r="AH133" i="29" s="1"/>
  <c r="AG131" i="29"/>
  <c r="AG133" i="29" s="1"/>
  <c r="AF131" i="29"/>
  <c r="AF132" i="29" s="1"/>
  <c r="AE131" i="29"/>
  <c r="AE132" i="29" s="1"/>
  <c r="AD131" i="29"/>
  <c r="AD132" i="29" s="1"/>
  <c r="AC131" i="29"/>
  <c r="AC132" i="29" s="1"/>
  <c r="AB131" i="29"/>
  <c r="AB132" i="29" s="1"/>
  <c r="AA131" i="29"/>
  <c r="AA133" i="29" s="1"/>
  <c r="Z131" i="29"/>
  <c r="Z133" i="29" s="1"/>
  <c r="Y131" i="29"/>
  <c r="Y133" i="29" s="1"/>
  <c r="W131" i="29"/>
  <c r="W133" i="29" s="1"/>
  <c r="V131" i="29"/>
  <c r="V133" i="29" s="1"/>
  <c r="U131" i="29"/>
  <c r="U133" i="29" s="1"/>
  <c r="T131" i="29"/>
  <c r="T132" i="29" s="1"/>
  <c r="S131" i="29"/>
  <c r="S132" i="29" s="1"/>
  <c r="R131" i="29"/>
  <c r="R132" i="29" s="1"/>
  <c r="Q131" i="29"/>
  <c r="Q132" i="29" s="1"/>
  <c r="P131" i="29"/>
  <c r="P132" i="29" s="1"/>
  <c r="O131" i="29"/>
  <c r="O133" i="29" s="1"/>
  <c r="N131" i="29"/>
  <c r="N133" i="29" s="1"/>
  <c r="M131" i="29"/>
  <c r="M133" i="29" s="1"/>
  <c r="K131" i="29"/>
  <c r="K133" i="29" s="1"/>
  <c r="J131" i="29"/>
  <c r="J133" i="29" s="1"/>
  <c r="I131" i="29"/>
  <c r="I133" i="29" s="1"/>
  <c r="H131" i="29"/>
  <c r="H132" i="29" s="1"/>
  <c r="G131" i="29"/>
  <c r="G132" i="29" s="1"/>
  <c r="F131" i="29"/>
  <c r="F132" i="29" s="1"/>
  <c r="AI130" i="29"/>
  <c r="AH130" i="29"/>
  <c r="AG130" i="29"/>
  <c r="AF130" i="29"/>
  <c r="AE130" i="29"/>
  <c r="AD130" i="29"/>
  <c r="AC130" i="29"/>
  <c r="AB130" i="29"/>
  <c r="AA130" i="29"/>
  <c r="Y130" i="29"/>
  <c r="W130" i="29"/>
  <c r="V130" i="29"/>
  <c r="U130" i="29"/>
  <c r="T130" i="29"/>
  <c r="S130" i="29"/>
  <c r="R130" i="29"/>
  <c r="Q130" i="29"/>
  <c r="P130" i="29"/>
  <c r="O130" i="29"/>
  <c r="M130" i="29"/>
  <c r="K130" i="29"/>
  <c r="J130" i="29"/>
  <c r="I130" i="29"/>
  <c r="H130" i="29"/>
  <c r="G130" i="29"/>
  <c r="F130" i="29"/>
  <c r="AI128" i="29"/>
  <c r="AI134" i="29" s="1"/>
  <c r="AH128" i="29"/>
  <c r="AH134" i="29" s="1"/>
  <c r="AG128" i="29"/>
  <c r="AG134" i="29" s="1"/>
  <c r="AF128" i="29"/>
  <c r="AF134" i="29" s="1"/>
  <c r="AE128" i="29"/>
  <c r="AE134" i="29" s="1"/>
  <c r="AD128" i="29"/>
  <c r="AD134" i="29" s="1"/>
  <c r="AC128" i="29"/>
  <c r="AC134" i="29" s="1"/>
  <c r="AB128" i="29"/>
  <c r="AB134" i="29" s="1"/>
  <c r="AA128" i="29"/>
  <c r="AA134" i="29" s="1"/>
  <c r="Y128" i="29"/>
  <c r="Y134" i="29" s="1"/>
  <c r="W128" i="29"/>
  <c r="W134" i="29" s="1"/>
  <c r="V128" i="29"/>
  <c r="V134" i="29" s="1"/>
  <c r="U128" i="29"/>
  <c r="U134" i="29" s="1"/>
  <c r="T128" i="29"/>
  <c r="T134" i="29" s="1"/>
  <c r="S128" i="29"/>
  <c r="S134" i="29" s="1"/>
  <c r="R128" i="29"/>
  <c r="R134" i="29" s="1"/>
  <c r="Q128" i="29"/>
  <c r="Q134" i="29" s="1"/>
  <c r="P128" i="29"/>
  <c r="P134" i="29" s="1"/>
  <c r="O128" i="29"/>
  <c r="O134" i="29" s="1"/>
  <c r="M128" i="29"/>
  <c r="M134" i="29" s="1"/>
  <c r="K128" i="29"/>
  <c r="K134" i="29" s="1"/>
  <c r="J128" i="29"/>
  <c r="J134" i="29" s="1"/>
  <c r="I128" i="29"/>
  <c r="I134" i="29" s="1"/>
  <c r="H128" i="29"/>
  <c r="H134" i="29" s="1"/>
  <c r="G128" i="29"/>
  <c r="G134" i="29" s="1"/>
  <c r="F128" i="29"/>
  <c r="F134" i="29" s="1"/>
  <c r="D125" i="29"/>
  <c r="D124" i="29"/>
  <c r="D123" i="29"/>
  <c r="D122" i="29"/>
  <c r="E120" i="29"/>
  <c r="D120" i="29"/>
  <c r="D114" i="29"/>
  <c r="D113" i="29"/>
  <c r="D112" i="29"/>
  <c r="D111" i="29"/>
  <c r="E109" i="29"/>
  <c r="D109" i="29"/>
  <c r="AD96" i="29"/>
  <c r="V96" i="29"/>
  <c r="N96" i="29"/>
  <c r="F96" i="29"/>
  <c r="T94" i="29"/>
  <c r="L94" i="29"/>
  <c r="AH92" i="29"/>
  <c r="Z92" i="29"/>
  <c r="R92" i="29"/>
  <c r="J92" i="29"/>
  <c r="AH90" i="29"/>
  <c r="AH96" i="29" s="1"/>
  <c r="AF90" i="29"/>
  <c r="AD90" i="29"/>
  <c r="Z90" i="29"/>
  <c r="Z96" i="29" s="1"/>
  <c r="X90" i="29"/>
  <c r="V90" i="29"/>
  <c r="R90" i="29"/>
  <c r="R96" i="29" s="1"/>
  <c r="P90" i="29"/>
  <c r="N90" i="29"/>
  <c r="J90" i="29"/>
  <c r="J96" i="29" s="1"/>
  <c r="H90" i="29"/>
  <c r="F90" i="29"/>
  <c r="AF89" i="29"/>
  <c r="AF93" i="29" s="1"/>
  <c r="AD89" i="29"/>
  <c r="AD93" i="29" s="1"/>
  <c r="AB89" i="29"/>
  <c r="AB93" i="29" s="1"/>
  <c r="AB95" i="29" s="1"/>
  <c r="X89" i="29"/>
  <c r="X93" i="29" s="1"/>
  <c r="V89" i="29"/>
  <c r="V93" i="29" s="1"/>
  <c r="T89" i="29"/>
  <c r="T93" i="29" s="1"/>
  <c r="T95" i="29" s="1"/>
  <c r="P89" i="29"/>
  <c r="P93" i="29" s="1"/>
  <c r="N89" i="29"/>
  <c r="N93" i="29" s="1"/>
  <c r="L89" i="29"/>
  <c r="L93" i="29" s="1"/>
  <c r="L95" i="29" s="1"/>
  <c r="H89" i="29"/>
  <c r="H93" i="29" s="1"/>
  <c r="F89" i="29"/>
  <c r="F93" i="29" s="1"/>
  <c r="AH88" i="29"/>
  <c r="AD88" i="29"/>
  <c r="AD92" i="29" s="1"/>
  <c r="AB88" i="29"/>
  <c r="AB92" i="29" s="1"/>
  <c r="Z88" i="29"/>
  <c r="V88" i="29"/>
  <c r="V92" i="29" s="1"/>
  <c r="T88" i="29"/>
  <c r="T92" i="29" s="1"/>
  <c r="R88" i="29"/>
  <c r="N88" i="29"/>
  <c r="N92" i="29" s="1"/>
  <c r="L88" i="29"/>
  <c r="L92" i="29" s="1"/>
  <c r="J88" i="29"/>
  <c r="F88" i="29"/>
  <c r="F92" i="29" s="1"/>
  <c r="F86" i="29"/>
  <c r="AE90" i="29" s="1"/>
  <c r="F85" i="29"/>
  <c r="F84" i="29"/>
  <c r="E84" i="29"/>
  <c r="D84" i="29"/>
  <c r="F83" i="29"/>
  <c r="E83" i="29"/>
  <c r="D83" i="29"/>
  <c r="F82" i="29"/>
  <c r="E82" i="29"/>
  <c r="D82" i="29"/>
  <c r="F81" i="29"/>
  <c r="E81" i="29"/>
  <c r="D81" i="29"/>
  <c r="F79" i="29"/>
  <c r="F78" i="29"/>
  <c r="E78" i="29"/>
  <c r="D78" i="29"/>
  <c r="F77" i="29"/>
  <c r="E77" i="29"/>
  <c r="D77" i="29"/>
  <c r="F76" i="29"/>
  <c r="E76" i="29"/>
  <c r="D76" i="29"/>
  <c r="F75" i="29"/>
  <c r="E75" i="29"/>
  <c r="D75" i="29"/>
  <c r="AJ71" i="29"/>
  <c r="AI71" i="29"/>
  <c r="AH71" i="29"/>
  <c r="AG71" i="29"/>
  <c r="AF71" i="29"/>
  <c r="AE71" i="29"/>
  <c r="AD71" i="29"/>
  <c r="AC71" i="29"/>
  <c r="AB71" i="29"/>
  <c r="AA71" i="29"/>
  <c r="Z71" i="29"/>
  <c r="Y71" i="29"/>
  <c r="X71" i="29"/>
  <c r="W71" i="29"/>
  <c r="V71" i="29"/>
  <c r="U71" i="29"/>
  <c r="T71" i="29"/>
  <c r="S71" i="29"/>
  <c r="R71" i="29"/>
  <c r="Q71" i="29"/>
  <c r="P71" i="29"/>
  <c r="O71" i="29"/>
  <c r="N71" i="29"/>
  <c r="M71" i="29"/>
  <c r="L71" i="29"/>
  <c r="K71" i="29"/>
  <c r="J71" i="29"/>
  <c r="I71" i="29"/>
  <c r="H71" i="29"/>
  <c r="G71" i="29"/>
  <c r="F71" i="29"/>
  <c r="AJ70" i="29"/>
  <c r="AI70" i="29"/>
  <c r="AH70" i="29"/>
  <c r="AG70" i="29"/>
  <c r="AF70" i="29"/>
  <c r="AE70" i="29"/>
  <c r="AD70" i="29"/>
  <c r="AC70" i="29"/>
  <c r="AB70" i="29"/>
  <c r="AA70" i="29"/>
  <c r="Z70" i="29"/>
  <c r="Y70" i="29"/>
  <c r="X70" i="29"/>
  <c r="W70" i="29"/>
  <c r="V70" i="29"/>
  <c r="U70" i="29"/>
  <c r="T70" i="29"/>
  <c r="S70" i="29"/>
  <c r="R70" i="29"/>
  <c r="Q70" i="29"/>
  <c r="P70" i="29"/>
  <c r="O70" i="29"/>
  <c r="N70" i="29"/>
  <c r="M70" i="29"/>
  <c r="L70" i="29"/>
  <c r="K70" i="29"/>
  <c r="J70" i="29"/>
  <c r="I70" i="29"/>
  <c r="H70" i="29"/>
  <c r="G70" i="29"/>
  <c r="F70" i="29"/>
  <c r="AJ69" i="29"/>
  <c r="AI69" i="29"/>
  <c r="AH69" i="29"/>
  <c r="AG69" i="29"/>
  <c r="AF69" i="29"/>
  <c r="AE69" i="29"/>
  <c r="AD69" i="29"/>
  <c r="AC69" i="29"/>
  <c r="AB69" i="29"/>
  <c r="AA69" i="29"/>
  <c r="Z69" i="29"/>
  <c r="Y69" i="29"/>
  <c r="X69" i="29"/>
  <c r="W69" i="29"/>
  <c r="V69" i="29"/>
  <c r="U69" i="29"/>
  <c r="T69" i="29"/>
  <c r="S69" i="29"/>
  <c r="R69" i="29"/>
  <c r="Q69" i="29"/>
  <c r="P69" i="29"/>
  <c r="O69" i="29"/>
  <c r="N69" i="29"/>
  <c r="M69" i="29"/>
  <c r="L69" i="29"/>
  <c r="K69" i="29"/>
  <c r="J69" i="29"/>
  <c r="I69" i="29"/>
  <c r="H69" i="29"/>
  <c r="G69" i="29"/>
  <c r="F69" i="29"/>
  <c r="AJ68" i="29"/>
  <c r="AI68" i="29"/>
  <c r="AH68" i="29"/>
  <c r="AG68" i="29"/>
  <c r="AF68" i="29"/>
  <c r="AE68" i="29"/>
  <c r="AD68" i="29"/>
  <c r="AC68" i="29"/>
  <c r="AB68" i="29"/>
  <c r="AA68" i="29"/>
  <c r="Z68" i="29"/>
  <c r="Y68" i="29"/>
  <c r="X68" i="29"/>
  <c r="W68" i="29"/>
  <c r="V68" i="29"/>
  <c r="U68" i="29"/>
  <c r="T68" i="29"/>
  <c r="S68" i="29"/>
  <c r="R68" i="29"/>
  <c r="Q68" i="29"/>
  <c r="P68" i="29"/>
  <c r="O68" i="29"/>
  <c r="N68" i="29"/>
  <c r="M68" i="29"/>
  <c r="L68" i="29"/>
  <c r="K68" i="29"/>
  <c r="J68" i="29"/>
  <c r="I68" i="29"/>
  <c r="H68" i="29"/>
  <c r="G68" i="29"/>
  <c r="F68" i="29"/>
  <c r="AJ67" i="29"/>
  <c r="AI67" i="29"/>
  <c r="AH67" i="29"/>
  <c r="AG67" i="29"/>
  <c r="AF67" i="29"/>
  <c r="AE67" i="29"/>
  <c r="AD67" i="29"/>
  <c r="AC67" i="29"/>
  <c r="AB67" i="29"/>
  <c r="AA67" i="29"/>
  <c r="Z67" i="29"/>
  <c r="Y67" i="29"/>
  <c r="X67" i="29"/>
  <c r="W67" i="29"/>
  <c r="V67" i="29"/>
  <c r="U67" i="29"/>
  <c r="T67" i="29"/>
  <c r="S67" i="29"/>
  <c r="R67" i="29"/>
  <c r="Q67" i="29"/>
  <c r="P67" i="29"/>
  <c r="O67" i="29"/>
  <c r="N67" i="29"/>
  <c r="M67" i="29"/>
  <c r="L67" i="29"/>
  <c r="K67" i="29"/>
  <c r="J67" i="29"/>
  <c r="I67" i="29"/>
  <c r="H67" i="29"/>
  <c r="G67" i="29"/>
  <c r="F67" i="29"/>
  <c r="AI65" i="29"/>
  <c r="AH65" i="29"/>
  <c r="AG65" i="29"/>
  <c r="AF65" i="29"/>
  <c r="AE65" i="29"/>
  <c r="AD65" i="29"/>
  <c r="AC65" i="29"/>
  <c r="AB65" i="29"/>
  <c r="AA65" i="29"/>
  <c r="Z65" i="29"/>
  <c r="Y65" i="29"/>
  <c r="X65" i="29"/>
  <c r="W65" i="29"/>
  <c r="V65" i="29"/>
  <c r="U65" i="29"/>
  <c r="T65" i="29"/>
  <c r="S65" i="29"/>
  <c r="R65" i="29"/>
  <c r="Q65" i="29"/>
  <c r="P65" i="29"/>
  <c r="O65" i="29"/>
  <c r="N65" i="29"/>
  <c r="M65" i="29"/>
  <c r="L65" i="29"/>
  <c r="K65" i="29"/>
  <c r="J65" i="29"/>
  <c r="I65" i="29"/>
  <c r="H65" i="29"/>
  <c r="G65" i="29"/>
  <c r="F65" i="29"/>
  <c r="AI64" i="29"/>
  <c r="AH64" i="29"/>
  <c r="AG64" i="29"/>
  <c r="AF64" i="29"/>
  <c r="AE64" i="29"/>
  <c r="AD64" i="29"/>
  <c r="AC64" i="29"/>
  <c r="AB64" i="29"/>
  <c r="AA64" i="29"/>
  <c r="Z64" i="29"/>
  <c r="Y64" i="29"/>
  <c r="X64" i="29"/>
  <c r="W64" i="29"/>
  <c r="V64" i="29"/>
  <c r="U64" i="29"/>
  <c r="T64" i="29"/>
  <c r="S64" i="29"/>
  <c r="R64" i="29"/>
  <c r="Q64" i="29"/>
  <c r="P64" i="29"/>
  <c r="O64" i="29"/>
  <c r="N64" i="29"/>
  <c r="M64" i="29"/>
  <c r="L64" i="29"/>
  <c r="K64" i="29"/>
  <c r="J64" i="29"/>
  <c r="I64" i="29"/>
  <c r="H64" i="29"/>
  <c r="G64" i="29"/>
  <c r="F64" i="29"/>
  <c r="D64" i="29"/>
  <c r="AI63" i="29"/>
  <c r="AH63" i="29"/>
  <c r="AG63" i="29"/>
  <c r="AF63" i="29"/>
  <c r="AE63" i="29"/>
  <c r="AD63" i="29"/>
  <c r="AC63" i="29"/>
  <c r="AB63" i="29"/>
  <c r="AA63" i="29"/>
  <c r="Z63" i="29"/>
  <c r="Y63" i="29"/>
  <c r="X63" i="29"/>
  <c r="W63" i="29"/>
  <c r="V63" i="29"/>
  <c r="U63" i="29"/>
  <c r="T63" i="29"/>
  <c r="S63" i="29"/>
  <c r="R63" i="29"/>
  <c r="Q63" i="29"/>
  <c r="P63" i="29"/>
  <c r="O63" i="29"/>
  <c r="N63" i="29"/>
  <c r="M63" i="29"/>
  <c r="L63" i="29"/>
  <c r="K63" i="29"/>
  <c r="J63" i="29"/>
  <c r="I63" i="29"/>
  <c r="H63" i="29"/>
  <c r="G63" i="29"/>
  <c r="F63" i="29"/>
  <c r="D63" i="29"/>
  <c r="D61" i="29"/>
  <c r="C61" i="29"/>
  <c r="D59" i="29"/>
  <c r="D58" i="29"/>
  <c r="D177" i="29" s="1"/>
  <c r="D57" i="29"/>
  <c r="D56" i="29"/>
  <c r="D53" i="29"/>
  <c r="C53" i="29"/>
  <c r="D51" i="29"/>
  <c r="D50" i="29"/>
  <c r="D48" i="29"/>
  <c r="D47" i="29"/>
  <c r="D44" i="29"/>
  <c r="D43" i="29"/>
  <c r="D42" i="29"/>
  <c r="D41" i="29"/>
  <c r="D40" i="29"/>
  <c r="D39" i="29"/>
  <c r="D38" i="29"/>
  <c r="D37" i="29"/>
  <c r="D36" i="29"/>
  <c r="D35" i="29"/>
  <c r="D32" i="29"/>
  <c r="AI31" i="29"/>
  <c r="AH31" i="29"/>
  <c r="AG31" i="29"/>
  <c r="AF31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D31" i="29"/>
  <c r="AI30" i="29"/>
  <c r="AH30" i="29"/>
  <c r="AG30" i="29"/>
  <c r="AF30" i="29"/>
  <c r="AE30" i="29"/>
  <c r="AD30" i="29"/>
  <c r="AC30" i="29"/>
  <c r="AB30" i="29"/>
  <c r="AA30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D30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D29" i="29"/>
  <c r="AJ20" i="29"/>
  <c r="AI20" i="29"/>
  <c r="D20" i="29"/>
  <c r="AJ18" i="29"/>
  <c r="AI18" i="29"/>
  <c r="AH18" i="29"/>
  <c r="AG18" i="29"/>
  <c r="AF18" i="29"/>
  <c r="AE18" i="29"/>
  <c r="AD18" i="29"/>
  <c r="AC18" i="29"/>
  <c r="AB18" i="29"/>
  <c r="AA18" i="29"/>
  <c r="Z18" i="29"/>
  <c r="Y18" i="29"/>
  <c r="X18" i="29"/>
  <c r="W18" i="29"/>
  <c r="V18" i="29"/>
  <c r="U18" i="29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D18" i="29"/>
  <c r="AI17" i="29"/>
  <c r="AG17" i="29"/>
  <c r="AF17" i="29"/>
  <c r="AE17" i="29"/>
  <c r="AD17" i="29"/>
  <c r="AC17" i="29"/>
  <c r="AB17" i="29"/>
  <c r="AA17" i="29"/>
  <c r="Y17" i="29"/>
  <c r="S17" i="29"/>
  <c r="R17" i="29"/>
  <c r="Q17" i="29"/>
  <c r="P17" i="29"/>
  <c r="O17" i="29"/>
  <c r="M17" i="29"/>
  <c r="K17" i="29"/>
  <c r="I17" i="29"/>
  <c r="G17" i="29"/>
  <c r="AD16" i="29"/>
  <c r="V16" i="29"/>
  <c r="N16" i="29"/>
  <c r="F16" i="29"/>
  <c r="AJ15" i="29"/>
  <c r="AI15" i="29"/>
  <c r="AH15" i="29"/>
  <c r="AG15" i="29"/>
  <c r="AF15" i="29"/>
  <c r="AE15" i="29"/>
  <c r="AD15" i="29"/>
  <c r="AC15" i="29"/>
  <c r="AB15" i="29"/>
  <c r="AA15" i="29"/>
  <c r="Z15" i="29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D15" i="29"/>
  <c r="AI14" i="29"/>
  <c r="AH14" i="29"/>
  <c r="AG14" i="29"/>
  <c r="AF14" i="29"/>
  <c r="AE14" i="29"/>
  <c r="AD14" i="29"/>
  <c r="AC14" i="29"/>
  <c r="AB14" i="29"/>
  <c r="AA14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AJ14" i="29" s="1"/>
  <c r="D14" i="29" s="1"/>
  <c r="AI11" i="29"/>
  <c r="AI10" i="29"/>
  <c r="AH10" i="29"/>
  <c r="AH11" i="29" s="1"/>
  <c r="AG10" i="29"/>
  <c r="AG11" i="29" s="1"/>
  <c r="AF10" i="29"/>
  <c r="AF11" i="29" s="1"/>
  <c r="AE10" i="29"/>
  <c r="AE11" i="29" s="1"/>
  <c r="AD10" i="29"/>
  <c r="AD11" i="29" s="1"/>
  <c r="AC10" i="29"/>
  <c r="AC11" i="29" s="1"/>
  <c r="AB10" i="29"/>
  <c r="AB11" i="29" s="1"/>
  <c r="AA10" i="29"/>
  <c r="AA11" i="29" s="1"/>
  <c r="Z10" i="29"/>
  <c r="Z11" i="29" s="1"/>
  <c r="Y10" i="29"/>
  <c r="Y11" i="29" s="1"/>
  <c r="X10" i="29"/>
  <c r="X11" i="29" s="1"/>
  <c r="W10" i="29"/>
  <c r="W11" i="29" s="1"/>
  <c r="V10" i="29"/>
  <c r="V11" i="29" s="1"/>
  <c r="U10" i="29"/>
  <c r="U11" i="29" s="1"/>
  <c r="T10" i="29"/>
  <c r="T11" i="29" s="1"/>
  <c r="S10" i="29"/>
  <c r="S11" i="29" s="1"/>
  <c r="R10" i="29"/>
  <c r="R11" i="29" s="1"/>
  <c r="Q10" i="29"/>
  <c r="Q11" i="29" s="1"/>
  <c r="P10" i="29"/>
  <c r="P11" i="29" s="1"/>
  <c r="O10" i="29"/>
  <c r="O11" i="29" s="1"/>
  <c r="N10" i="29"/>
  <c r="N11" i="29" s="1"/>
  <c r="M10" i="29"/>
  <c r="M11" i="29" s="1"/>
  <c r="L10" i="29"/>
  <c r="L11" i="29" s="1"/>
  <c r="K10" i="29"/>
  <c r="K11" i="29" s="1"/>
  <c r="J10" i="29"/>
  <c r="J11" i="29" s="1"/>
  <c r="I10" i="29"/>
  <c r="I11" i="29" s="1"/>
  <c r="H10" i="29"/>
  <c r="H11" i="29" s="1"/>
  <c r="G10" i="29"/>
  <c r="G11" i="29" s="1"/>
  <c r="F10" i="29"/>
  <c r="AJ10" i="29" s="1"/>
  <c r="AJ9" i="29"/>
  <c r="D9" i="29"/>
  <c r="AI8" i="29"/>
  <c r="AH8" i="29"/>
  <c r="AG8" i="29"/>
  <c r="AF8" i="29"/>
  <c r="AE8" i="29"/>
  <c r="AD8" i="29"/>
  <c r="AC8" i="29"/>
  <c r="AB8" i="29"/>
  <c r="AA8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D6" i="29"/>
  <c r="D6" i="29" a="1"/>
  <c r="D5" i="29"/>
  <c r="D5" i="29" a="1"/>
  <c r="D2" i="29"/>
  <c r="AJ220" i="27"/>
  <c r="AI220" i="27"/>
  <c r="AH220" i="27"/>
  <c r="AG220" i="27"/>
  <c r="AF220" i="27"/>
  <c r="AE220" i="27"/>
  <c r="AD220" i="27"/>
  <c r="AC220" i="27"/>
  <c r="AB220" i="27"/>
  <c r="AA220" i="27"/>
  <c r="Z220" i="27"/>
  <c r="Y220" i="27"/>
  <c r="X220" i="27"/>
  <c r="W220" i="27"/>
  <c r="V220" i="27"/>
  <c r="U220" i="27"/>
  <c r="T220" i="27"/>
  <c r="S220" i="27"/>
  <c r="R220" i="27"/>
  <c r="Q220" i="27"/>
  <c r="P220" i="27"/>
  <c r="O220" i="27"/>
  <c r="N220" i="27"/>
  <c r="M220" i="27"/>
  <c r="L220" i="27"/>
  <c r="K220" i="27"/>
  <c r="J220" i="27"/>
  <c r="I220" i="27"/>
  <c r="H220" i="27"/>
  <c r="G220" i="27"/>
  <c r="F220" i="27"/>
  <c r="AJ219" i="27"/>
  <c r="AI219" i="27"/>
  <c r="AH219" i="27"/>
  <c r="AG219" i="27"/>
  <c r="AF219" i="27"/>
  <c r="AE219" i="27"/>
  <c r="AD219" i="27"/>
  <c r="AC219" i="27"/>
  <c r="AB219" i="27"/>
  <c r="AA219" i="27"/>
  <c r="Z219" i="27"/>
  <c r="Y219" i="27"/>
  <c r="X219" i="27"/>
  <c r="W219" i="27"/>
  <c r="V219" i="27"/>
  <c r="U219" i="27"/>
  <c r="T219" i="27"/>
  <c r="S219" i="27"/>
  <c r="R219" i="27"/>
  <c r="Q219" i="27"/>
  <c r="P219" i="27"/>
  <c r="O219" i="27"/>
  <c r="N219" i="27"/>
  <c r="M219" i="27"/>
  <c r="L219" i="27"/>
  <c r="K219" i="27"/>
  <c r="J219" i="27"/>
  <c r="I219" i="27"/>
  <c r="H219" i="27"/>
  <c r="G219" i="27"/>
  <c r="F219" i="27"/>
  <c r="AJ218" i="27"/>
  <c r="AI218" i="27"/>
  <c r="AH218" i="27"/>
  <c r="AG218" i="27"/>
  <c r="AF218" i="27"/>
  <c r="AE218" i="27"/>
  <c r="AD218" i="27"/>
  <c r="AC218" i="27"/>
  <c r="AB218" i="27"/>
  <c r="AA218" i="27"/>
  <c r="Z218" i="27"/>
  <c r="Y218" i="27"/>
  <c r="X218" i="27"/>
  <c r="W218" i="27"/>
  <c r="V218" i="27"/>
  <c r="U218" i="27"/>
  <c r="T218" i="27"/>
  <c r="S218" i="27"/>
  <c r="R218" i="27"/>
  <c r="Q218" i="27"/>
  <c r="P218" i="27"/>
  <c r="O218" i="27"/>
  <c r="N218" i="27"/>
  <c r="M218" i="27"/>
  <c r="L218" i="27"/>
  <c r="K218" i="27"/>
  <c r="J218" i="27"/>
  <c r="I218" i="27"/>
  <c r="H218" i="27"/>
  <c r="G218" i="27"/>
  <c r="F218" i="27"/>
  <c r="AI214" i="27"/>
  <c r="AH214" i="27"/>
  <c r="AG214" i="27"/>
  <c r="AF214" i="27"/>
  <c r="AE214" i="27"/>
  <c r="AD214" i="27"/>
  <c r="AC214" i="27"/>
  <c r="AB214" i="27"/>
  <c r="AA214" i="27"/>
  <c r="Z214" i="27"/>
  <c r="Y214" i="27"/>
  <c r="X214" i="27"/>
  <c r="W214" i="27"/>
  <c r="V214" i="27"/>
  <c r="U214" i="27"/>
  <c r="T214" i="27"/>
  <c r="S214" i="27"/>
  <c r="R214" i="27"/>
  <c r="Q214" i="27"/>
  <c r="P214" i="27"/>
  <c r="O214" i="27"/>
  <c r="N214" i="27"/>
  <c r="M214" i="27"/>
  <c r="L214" i="27"/>
  <c r="K214" i="27"/>
  <c r="J214" i="27"/>
  <c r="I214" i="27"/>
  <c r="H214" i="27"/>
  <c r="G214" i="27"/>
  <c r="F214" i="27"/>
  <c r="AJ210" i="27"/>
  <c r="AI210" i="27"/>
  <c r="AH210" i="27"/>
  <c r="AG210" i="27"/>
  <c r="AF210" i="27"/>
  <c r="AE210" i="27"/>
  <c r="AD210" i="27"/>
  <c r="AC210" i="27"/>
  <c r="AB210" i="27"/>
  <c r="AA210" i="27"/>
  <c r="Z210" i="27"/>
  <c r="Y210" i="27"/>
  <c r="X210" i="27"/>
  <c r="W210" i="27"/>
  <c r="V210" i="27"/>
  <c r="U210" i="27"/>
  <c r="T210" i="27"/>
  <c r="S210" i="27"/>
  <c r="R210" i="27"/>
  <c r="Q210" i="27"/>
  <c r="P210" i="27"/>
  <c r="O210" i="27"/>
  <c r="N210" i="27"/>
  <c r="M210" i="27"/>
  <c r="L210" i="27"/>
  <c r="K210" i="27"/>
  <c r="J210" i="27"/>
  <c r="I210" i="27"/>
  <c r="H210" i="27"/>
  <c r="G210" i="27"/>
  <c r="F210" i="27"/>
  <c r="AJ209" i="27"/>
  <c r="AI209" i="27"/>
  <c r="AH209" i="27"/>
  <c r="AG209" i="27"/>
  <c r="AF209" i="27"/>
  <c r="AE209" i="27"/>
  <c r="AD209" i="27"/>
  <c r="AC209" i="27"/>
  <c r="AB209" i="27"/>
  <c r="AA209" i="27"/>
  <c r="Z209" i="27"/>
  <c r="Y209" i="27"/>
  <c r="X209" i="27"/>
  <c r="W209" i="27"/>
  <c r="V209" i="27"/>
  <c r="U209" i="27"/>
  <c r="T209" i="27"/>
  <c r="S209" i="27"/>
  <c r="R209" i="27"/>
  <c r="Q209" i="27"/>
  <c r="P209" i="27"/>
  <c r="O209" i="27"/>
  <c r="N209" i="27"/>
  <c r="M209" i="27"/>
  <c r="L209" i="27"/>
  <c r="K209" i="27"/>
  <c r="J209" i="27"/>
  <c r="I209" i="27"/>
  <c r="H209" i="27"/>
  <c r="G209" i="27"/>
  <c r="F209" i="27"/>
  <c r="AJ208" i="27"/>
  <c r="AI208" i="27"/>
  <c r="AH208" i="27"/>
  <c r="AG208" i="27"/>
  <c r="AF208" i="27"/>
  <c r="AE208" i="27"/>
  <c r="AD208" i="27"/>
  <c r="AC208" i="27"/>
  <c r="AB208" i="27"/>
  <c r="AA208" i="27"/>
  <c r="Z208" i="27"/>
  <c r="Y208" i="27"/>
  <c r="X208" i="27"/>
  <c r="W208" i="27"/>
  <c r="V208" i="27"/>
  <c r="U208" i="27"/>
  <c r="T208" i="27"/>
  <c r="S208" i="27"/>
  <c r="R208" i="27"/>
  <c r="Q208" i="27"/>
  <c r="P208" i="27"/>
  <c r="O208" i="27"/>
  <c r="N208" i="27"/>
  <c r="M208" i="27"/>
  <c r="L208" i="27"/>
  <c r="K208" i="27"/>
  <c r="J208" i="27"/>
  <c r="I208" i="27"/>
  <c r="H208" i="27"/>
  <c r="G208" i="27"/>
  <c r="F208" i="27"/>
  <c r="AI204" i="27"/>
  <c r="AH204" i="27"/>
  <c r="AG204" i="27"/>
  <c r="AF204" i="27"/>
  <c r="AE204" i="27"/>
  <c r="AD204" i="27"/>
  <c r="AC204" i="27"/>
  <c r="AB204" i="27"/>
  <c r="AA204" i="27"/>
  <c r="Z204" i="27"/>
  <c r="Y204" i="27"/>
  <c r="X204" i="27"/>
  <c r="W204" i="27"/>
  <c r="V204" i="27"/>
  <c r="U204" i="27"/>
  <c r="T204" i="27"/>
  <c r="S204" i="27"/>
  <c r="R204" i="27"/>
  <c r="Q204" i="27"/>
  <c r="P204" i="27"/>
  <c r="O204" i="27"/>
  <c r="N204" i="27"/>
  <c r="M204" i="27"/>
  <c r="L204" i="27"/>
  <c r="K204" i="27"/>
  <c r="J204" i="27"/>
  <c r="I204" i="27"/>
  <c r="H204" i="27"/>
  <c r="G204" i="27"/>
  <c r="F204" i="27"/>
  <c r="AI200" i="27"/>
  <c r="AH200" i="27"/>
  <c r="AG200" i="27"/>
  <c r="AF200" i="27"/>
  <c r="AE200" i="27"/>
  <c r="AD200" i="27"/>
  <c r="AC200" i="27"/>
  <c r="AB200" i="27"/>
  <c r="AA200" i="27"/>
  <c r="Z200" i="27"/>
  <c r="Y200" i="27"/>
  <c r="X200" i="27"/>
  <c r="W200" i="27"/>
  <c r="V200" i="27"/>
  <c r="U200" i="27"/>
  <c r="T200" i="27"/>
  <c r="S200" i="27"/>
  <c r="R200" i="27"/>
  <c r="Q200" i="27"/>
  <c r="P200" i="27"/>
  <c r="O200" i="27"/>
  <c r="N200" i="27"/>
  <c r="M200" i="27"/>
  <c r="L200" i="27"/>
  <c r="K200" i="27"/>
  <c r="J200" i="27"/>
  <c r="I200" i="27"/>
  <c r="H200" i="27"/>
  <c r="G200" i="27"/>
  <c r="F200" i="27"/>
  <c r="AI198" i="27"/>
  <c r="AH198" i="27"/>
  <c r="AG198" i="27"/>
  <c r="AF198" i="27"/>
  <c r="AE198" i="27"/>
  <c r="AD198" i="27"/>
  <c r="AC198" i="27"/>
  <c r="AB198" i="27"/>
  <c r="AA198" i="27"/>
  <c r="Z198" i="27"/>
  <c r="Y198" i="27"/>
  <c r="X198" i="27"/>
  <c r="W198" i="27"/>
  <c r="V198" i="27"/>
  <c r="U198" i="27"/>
  <c r="T198" i="27"/>
  <c r="S198" i="27"/>
  <c r="R198" i="27"/>
  <c r="Q198" i="27"/>
  <c r="P198" i="27"/>
  <c r="O198" i="27"/>
  <c r="N198" i="27"/>
  <c r="M198" i="27"/>
  <c r="L198" i="27"/>
  <c r="K198" i="27"/>
  <c r="J198" i="27"/>
  <c r="I198" i="27"/>
  <c r="H198" i="27"/>
  <c r="G198" i="27"/>
  <c r="F198" i="27"/>
  <c r="AI197" i="27"/>
  <c r="AH197" i="27"/>
  <c r="AG197" i="27"/>
  <c r="AF197" i="27"/>
  <c r="AE197" i="27"/>
  <c r="AD197" i="27"/>
  <c r="AC197" i="27"/>
  <c r="AB197" i="27"/>
  <c r="AA197" i="27"/>
  <c r="Z197" i="27"/>
  <c r="Y197" i="27"/>
  <c r="X197" i="27"/>
  <c r="W197" i="27"/>
  <c r="V197" i="27"/>
  <c r="U197" i="27"/>
  <c r="T197" i="27"/>
  <c r="S197" i="27"/>
  <c r="R197" i="27"/>
  <c r="Q197" i="27"/>
  <c r="P197" i="27"/>
  <c r="O197" i="27"/>
  <c r="N197" i="27"/>
  <c r="M197" i="27"/>
  <c r="L197" i="27"/>
  <c r="K197" i="27"/>
  <c r="J197" i="27"/>
  <c r="I197" i="27"/>
  <c r="H197" i="27"/>
  <c r="G197" i="27"/>
  <c r="F197" i="27"/>
  <c r="AI196" i="27"/>
  <c r="AH196" i="27"/>
  <c r="AG196" i="27"/>
  <c r="AF196" i="27"/>
  <c r="AE196" i="27"/>
  <c r="AD196" i="27"/>
  <c r="AC196" i="27"/>
  <c r="AB196" i="27"/>
  <c r="AA196" i="27"/>
  <c r="Z196" i="27"/>
  <c r="Y196" i="27"/>
  <c r="X196" i="27"/>
  <c r="W196" i="27"/>
  <c r="V196" i="27"/>
  <c r="U196" i="27"/>
  <c r="T196" i="27"/>
  <c r="S196" i="27"/>
  <c r="R196" i="27"/>
  <c r="Q196" i="27"/>
  <c r="P196" i="27"/>
  <c r="O196" i="27"/>
  <c r="N196" i="27"/>
  <c r="M196" i="27"/>
  <c r="L196" i="27"/>
  <c r="K196" i="27"/>
  <c r="J196" i="27"/>
  <c r="I196" i="27"/>
  <c r="H196" i="27"/>
  <c r="G196" i="27"/>
  <c r="F196" i="27"/>
  <c r="AI195" i="27"/>
  <c r="AH195" i="27"/>
  <c r="AG195" i="27"/>
  <c r="AF195" i="27"/>
  <c r="AE195" i="27"/>
  <c r="AD195" i="27"/>
  <c r="AC195" i="27"/>
  <c r="AB195" i="27"/>
  <c r="AA195" i="27"/>
  <c r="Z195" i="27"/>
  <c r="Y195" i="27"/>
  <c r="X195" i="27"/>
  <c r="W195" i="27"/>
  <c r="V195" i="27"/>
  <c r="U195" i="27"/>
  <c r="T195" i="27"/>
  <c r="S195" i="27"/>
  <c r="R195" i="27"/>
  <c r="Q195" i="27"/>
  <c r="P195" i="27"/>
  <c r="O195" i="27"/>
  <c r="N195" i="27"/>
  <c r="M195" i="27"/>
  <c r="L195" i="27"/>
  <c r="K195" i="27"/>
  <c r="J195" i="27"/>
  <c r="I195" i="27"/>
  <c r="H195" i="27"/>
  <c r="G195" i="27"/>
  <c r="F195" i="27"/>
  <c r="AI194" i="27"/>
  <c r="AH194" i="27"/>
  <c r="AG194" i="27"/>
  <c r="AF194" i="27"/>
  <c r="AE194" i="27"/>
  <c r="AD194" i="27"/>
  <c r="AC194" i="27"/>
  <c r="AB194" i="27"/>
  <c r="AA194" i="27"/>
  <c r="Z194" i="27"/>
  <c r="Y194" i="27"/>
  <c r="X194" i="27"/>
  <c r="W194" i="27"/>
  <c r="V194" i="27"/>
  <c r="U194" i="27"/>
  <c r="T194" i="27"/>
  <c r="S194" i="27"/>
  <c r="R194" i="27"/>
  <c r="Q194" i="27"/>
  <c r="P194" i="27"/>
  <c r="O194" i="27"/>
  <c r="N194" i="27"/>
  <c r="M194" i="27"/>
  <c r="L194" i="27"/>
  <c r="K194" i="27"/>
  <c r="J194" i="27"/>
  <c r="I194" i="27"/>
  <c r="H194" i="27"/>
  <c r="G194" i="27"/>
  <c r="F194" i="27"/>
  <c r="AI193" i="27"/>
  <c r="AH193" i="27"/>
  <c r="AG193" i="27"/>
  <c r="AF193" i="27"/>
  <c r="AE193" i="27"/>
  <c r="AD193" i="27"/>
  <c r="AC193" i="27"/>
  <c r="AB193" i="27"/>
  <c r="AA193" i="27"/>
  <c r="Z193" i="27"/>
  <c r="Y193" i="27"/>
  <c r="X193" i="27"/>
  <c r="W193" i="27"/>
  <c r="V193" i="27"/>
  <c r="U193" i="27"/>
  <c r="T193" i="27"/>
  <c r="S193" i="27"/>
  <c r="R193" i="27"/>
  <c r="Q193" i="27"/>
  <c r="P193" i="27"/>
  <c r="O193" i="27"/>
  <c r="N193" i="27"/>
  <c r="M193" i="27"/>
  <c r="L193" i="27"/>
  <c r="K193" i="27"/>
  <c r="J193" i="27"/>
  <c r="I193" i="27"/>
  <c r="H193" i="27"/>
  <c r="G193" i="27"/>
  <c r="F193" i="27"/>
  <c r="AI192" i="27"/>
  <c r="AH192" i="27"/>
  <c r="AG192" i="27"/>
  <c r="AF192" i="27"/>
  <c r="AE192" i="27"/>
  <c r="AD192" i="27"/>
  <c r="AC192" i="27"/>
  <c r="AB192" i="27"/>
  <c r="AA192" i="27"/>
  <c r="Z192" i="27"/>
  <c r="Y192" i="27"/>
  <c r="X192" i="27"/>
  <c r="W192" i="27"/>
  <c r="V192" i="27"/>
  <c r="U192" i="27"/>
  <c r="T192" i="27"/>
  <c r="S192" i="27"/>
  <c r="R192" i="27"/>
  <c r="Q192" i="27"/>
  <c r="P192" i="27"/>
  <c r="O192" i="27"/>
  <c r="N192" i="27"/>
  <c r="M192" i="27"/>
  <c r="L192" i="27"/>
  <c r="K192" i="27"/>
  <c r="J192" i="27"/>
  <c r="I192" i="27"/>
  <c r="H192" i="27"/>
  <c r="G192" i="27"/>
  <c r="F192" i="27"/>
  <c r="D186" i="27"/>
  <c r="D185" i="27"/>
  <c r="D183" i="27"/>
  <c r="D182" i="27"/>
  <c r="D181" i="27"/>
  <c r="C179" i="27"/>
  <c r="D178" i="27"/>
  <c r="C178" i="27"/>
  <c r="C177" i="27"/>
  <c r="D174" i="27"/>
  <c r="D173" i="27"/>
  <c r="D172" i="27"/>
  <c r="D171" i="27"/>
  <c r="D170" i="27"/>
  <c r="D169" i="27"/>
  <c r="D168" i="27"/>
  <c r="D166" i="27"/>
  <c r="D165" i="27"/>
  <c r="D164" i="27"/>
  <c r="D163" i="27"/>
  <c r="D162" i="27"/>
  <c r="D161" i="27"/>
  <c r="D160" i="27"/>
  <c r="AJ156" i="27"/>
  <c r="AI156" i="27"/>
  <c r="AH156" i="27"/>
  <c r="AG156" i="27"/>
  <c r="AF156" i="27"/>
  <c r="AE156" i="27"/>
  <c r="AD156" i="27"/>
  <c r="AC156" i="27"/>
  <c r="AB156" i="27"/>
  <c r="AA156" i="27"/>
  <c r="Z156" i="27"/>
  <c r="Y156" i="27"/>
  <c r="X156" i="27"/>
  <c r="W156" i="27"/>
  <c r="V156" i="27"/>
  <c r="U156" i="27"/>
  <c r="T156" i="27"/>
  <c r="S156" i="27"/>
  <c r="R156" i="27"/>
  <c r="Q156" i="27"/>
  <c r="P156" i="27"/>
  <c r="O156" i="27"/>
  <c r="N156" i="27"/>
  <c r="M156" i="27"/>
  <c r="L156" i="27"/>
  <c r="K156" i="27"/>
  <c r="J156" i="27"/>
  <c r="I156" i="27"/>
  <c r="H156" i="27"/>
  <c r="G156" i="27"/>
  <c r="F156" i="27"/>
  <c r="AJ155" i="27"/>
  <c r="AI155" i="27"/>
  <c r="AH155" i="27"/>
  <c r="AG155" i="27"/>
  <c r="AF155" i="27"/>
  <c r="AE155" i="27"/>
  <c r="AD155" i="27"/>
  <c r="AC155" i="27"/>
  <c r="AB155" i="27"/>
  <c r="AA155" i="27"/>
  <c r="Z155" i="27"/>
  <c r="Y155" i="27"/>
  <c r="X155" i="27"/>
  <c r="W155" i="27"/>
  <c r="V155" i="27"/>
  <c r="U155" i="27"/>
  <c r="T155" i="27"/>
  <c r="S155" i="27"/>
  <c r="R155" i="27"/>
  <c r="Q155" i="27"/>
  <c r="P155" i="27"/>
  <c r="O155" i="27"/>
  <c r="N155" i="27"/>
  <c r="M155" i="27"/>
  <c r="L155" i="27"/>
  <c r="K155" i="27"/>
  <c r="J155" i="27"/>
  <c r="I155" i="27"/>
  <c r="H155" i="27"/>
  <c r="G155" i="27"/>
  <c r="F155" i="27"/>
  <c r="AJ154" i="27"/>
  <c r="AI154" i="27"/>
  <c r="AH154" i="27"/>
  <c r="AG154" i="27"/>
  <c r="AF154" i="27"/>
  <c r="AE154" i="27"/>
  <c r="AD154" i="27"/>
  <c r="AC154" i="27"/>
  <c r="AB154" i="27"/>
  <c r="AA154" i="27"/>
  <c r="Z154" i="27"/>
  <c r="Y154" i="27"/>
  <c r="X154" i="27"/>
  <c r="W154" i="27"/>
  <c r="V154" i="27"/>
  <c r="U154" i="27"/>
  <c r="T154" i="27"/>
  <c r="S154" i="27"/>
  <c r="R154" i="27"/>
  <c r="Q154" i="27"/>
  <c r="P154" i="27"/>
  <c r="O154" i="27"/>
  <c r="N154" i="27"/>
  <c r="M154" i="27"/>
  <c r="L154" i="27"/>
  <c r="K154" i="27"/>
  <c r="J154" i="27"/>
  <c r="I154" i="27"/>
  <c r="H154" i="27"/>
  <c r="G154" i="27"/>
  <c r="F154" i="27"/>
  <c r="AJ153" i="27"/>
  <c r="AI153" i="27"/>
  <c r="AH153" i="27"/>
  <c r="AG153" i="27"/>
  <c r="AF153" i="27"/>
  <c r="AE153" i="27"/>
  <c r="AD153" i="27"/>
  <c r="AC153" i="27"/>
  <c r="AB153" i="27"/>
  <c r="AA153" i="27"/>
  <c r="Z153" i="27"/>
  <c r="Y153" i="27"/>
  <c r="X153" i="27"/>
  <c r="W153" i="27"/>
  <c r="V153" i="27"/>
  <c r="U153" i="27"/>
  <c r="T153" i="27"/>
  <c r="S153" i="27"/>
  <c r="R153" i="27"/>
  <c r="Q153" i="27"/>
  <c r="P153" i="27"/>
  <c r="O153" i="27"/>
  <c r="N153" i="27"/>
  <c r="M153" i="27"/>
  <c r="L153" i="27"/>
  <c r="K153" i="27"/>
  <c r="J153" i="27"/>
  <c r="I153" i="27"/>
  <c r="H153" i="27"/>
  <c r="G153" i="27"/>
  <c r="F153" i="27"/>
  <c r="AJ152" i="27"/>
  <c r="AI152" i="27"/>
  <c r="AH152" i="27"/>
  <c r="AG152" i="27"/>
  <c r="AF152" i="27"/>
  <c r="AE152" i="27"/>
  <c r="AD152" i="27"/>
  <c r="AC152" i="27"/>
  <c r="AB152" i="27"/>
  <c r="AA152" i="27"/>
  <c r="Z152" i="27"/>
  <c r="Y152" i="27"/>
  <c r="X152" i="27"/>
  <c r="W152" i="27"/>
  <c r="V152" i="27"/>
  <c r="U152" i="27"/>
  <c r="T152" i="27"/>
  <c r="S152" i="27"/>
  <c r="R152" i="27"/>
  <c r="Q152" i="27"/>
  <c r="P152" i="27"/>
  <c r="O152" i="27"/>
  <c r="N152" i="27"/>
  <c r="M152" i="27"/>
  <c r="L152" i="27"/>
  <c r="K152" i="27"/>
  <c r="J152" i="27"/>
  <c r="I152" i="27"/>
  <c r="H152" i="27"/>
  <c r="G152" i="27"/>
  <c r="F152" i="27"/>
  <c r="AI150" i="27"/>
  <c r="AH150" i="27"/>
  <c r="AG150" i="27"/>
  <c r="AF150" i="27"/>
  <c r="AE150" i="27"/>
  <c r="AD150" i="27"/>
  <c r="AC150" i="27"/>
  <c r="AB150" i="27"/>
  <c r="AA150" i="27"/>
  <c r="Z150" i="27"/>
  <c r="Y150" i="27"/>
  <c r="X150" i="27"/>
  <c r="W150" i="27"/>
  <c r="V150" i="27"/>
  <c r="U150" i="27"/>
  <c r="T150" i="27"/>
  <c r="S150" i="27"/>
  <c r="R150" i="27"/>
  <c r="Q150" i="27"/>
  <c r="P150" i="27"/>
  <c r="O150" i="27"/>
  <c r="N150" i="27"/>
  <c r="M150" i="27"/>
  <c r="L150" i="27"/>
  <c r="K150" i="27"/>
  <c r="J150" i="27"/>
  <c r="I150" i="27"/>
  <c r="H150" i="27"/>
  <c r="G150" i="27"/>
  <c r="F150" i="27"/>
  <c r="AI149" i="27"/>
  <c r="AH149" i="27"/>
  <c r="AG149" i="27"/>
  <c r="AF149" i="27"/>
  <c r="AE149" i="27"/>
  <c r="AD149" i="27"/>
  <c r="AC149" i="27"/>
  <c r="AB149" i="27"/>
  <c r="AA149" i="27"/>
  <c r="Z149" i="27"/>
  <c r="Y149" i="27"/>
  <c r="X149" i="27"/>
  <c r="W149" i="27"/>
  <c r="V149" i="27"/>
  <c r="U149" i="27"/>
  <c r="T149" i="27"/>
  <c r="S149" i="27"/>
  <c r="R149" i="27"/>
  <c r="Q149" i="27"/>
  <c r="P149" i="27"/>
  <c r="O149" i="27"/>
  <c r="N149" i="27"/>
  <c r="M149" i="27"/>
  <c r="L149" i="27"/>
  <c r="K149" i="27"/>
  <c r="J149" i="27"/>
  <c r="I149" i="27"/>
  <c r="H149" i="27"/>
  <c r="G149" i="27"/>
  <c r="F149" i="27"/>
  <c r="AI148" i="27"/>
  <c r="AH148" i="27"/>
  <c r="AG148" i="27"/>
  <c r="AF148" i="27"/>
  <c r="AE148" i="27"/>
  <c r="AD148" i="27"/>
  <c r="AC148" i="27"/>
  <c r="AB148" i="27"/>
  <c r="AA148" i="27"/>
  <c r="Z148" i="27"/>
  <c r="Y148" i="27"/>
  <c r="X148" i="27"/>
  <c r="W148" i="27"/>
  <c r="V148" i="27"/>
  <c r="U148" i="27"/>
  <c r="T148" i="27"/>
  <c r="S148" i="27"/>
  <c r="R148" i="27"/>
  <c r="Q148" i="27"/>
  <c r="P148" i="27"/>
  <c r="O148" i="27"/>
  <c r="N148" i="27"/>
  <c r="M148" i="27"/>
  <c r="L148" i="27"/>
  <c r="K148" i="27"/>
  <c r="J148" i="27"/>
  <c r="I148" i="27"/>
  <c r="H148" i="27"/>
  <c r="G148" i="27"/>
  <c r="F148" i="27"/>
  <c r="F146" i="27"/>
  <c r="D146" i="27"/>
  <c r="F145" i="27"/>
  <c r="C145" i="27"/>
  <c r="F144" i="27"/>
  <c r="F143" i="27"/>
  <c r="F142" i="27"/>
  <c r="E142" i="27"/>
  <c r="D142" i="27"/>
  <c r="F141" i="27"/>
  <c r="E141" i="27"/>
  <c r="D141" i="27"/>
  <c r="F140" i="27"/>
  <c r="E140" i="27"/>
  <c r="D140" i="27"/>
  <c r="D139" i="27"/>
  <c r="AJ134" i="27"/>
  <c r="AI134" i="27"/>
  <c r="AH134" i="27"/>
  <c r="AG134" i="27"/>
  <c r="AF134" i="27"/>
  <c r="AE134" i="27"/>
  <c r="AD134" i="27"/>
  <c r="AC134" i="27"/>
  <c r="AB134" i="27"/>
  <c r="AA134" i="27"/>
  <c r="Z134" i="27"/>
  <c r="Y134" i="27"/>
  <c r="X134" i="27"/>
  <c r="W134" i="27"/>
  <c r="V134" i="27"/>
  <c r="U134" i="27"/>
  <c r="T134" i="27"/>
  <c r="S134" i="27"/>
  <c r="R134" i="27"/>
  <c r="Q134" i="27"/>
  <c r="P134" i="27"/>
  <c r="O134" i="27"/>
  <c r="N134" i="27"/>
  <c r="M134" i="27"/>
  <c r="L134" i="27"/>
  <c r="K134" i="27"/>
  <c r="J134" i="27"/>
  <c r="I134" i="27"/>
  <c r="H134" i="27"/>
  <c r="G134" i="27"/>
  <c r="F134" i="27"/>
  <c r="AJ133" i="27"/>
  <c r="AI133" i="27"/>
  <c r="AH133" i="27"/>
  <c r="AG133" i="27"/>
  <c r="AF133" i="27"/>
  <c r="AE133" i="27"/>
  <c r="AD133" i="27"/>
  <c r="AC133" i="27"/>
  <c r="AB133" i="27"/>
  <c r="AA133" i="27"/>
  <c r="Z133" i="27"/>
  <c r="Y133" i="27"/>
  <c r="X133" i="27"/>
  <c r="W133" i="27"/>
  <c r="V133" i="27"/>
  <c r="U133" i="27"/>
  <c r="T133" i="27"/>
  <c r="S133" i="27"/>
  <c r="R133" i="27"/>
  <c r="Q133" i="27"/>
  <c r="P133" i="27"/>
  <c r="O133" i="27"/>
  <c r="N133" i="27"/>
  <c r="M133" i="27"/>
  <c r="L133" i="27"/>
  <c r="K133" i="27"/>
  <c r="J133" i="27"/>
  <c r="I133" i="27"/>
  <c r="H133" i="27"/>
  <c r="G133" i="27"/>
  <c r="F133" i="27"/>
  <c r="AJ132" i="27"/>
  <c r="AI132" i="27"/>
  <c r="AH132" i="27"/>
  <c r="AG132" i="27"/>
  <c r="AF132" i="27"/>
  <c r="AE132" i="27"/>
  <c r="AD132" i="27"/>
  <c r="AC132" i="27"/>
  <c r="AB132" i="27"/>
  <c r="AA132" i="27"/>
  <c r="Z132" i="27"/>
  <c r="Y132" i="27"/>
  <c r="X132" i="27"/>
  <c r="W132" i="27"/>
  <c r="V132" i="27"/>
  <c r="U132" i="27"/>
  <c r="T132" i="27"/>
  <c r="S132" i="27"/>
  <c r="R132" i="27"/>
  <c r="Q132" i="27"/>
  <c r="P132" i="27"/>
  <c r="O132" i="27"/>
  <c r="N132" i="27"/>
  <c r="M132" i="27"/>
  <c r="L132" i="27"/>
  <c r="K132" i="27"/>
  <c r="J132" i="27"/>
  <c r="I132" i="27"/>
  <c r="H132" i="27"/>
  <c r="G132" i="27"/>
  <c r="F132" i="27"/>
  <c r="AJ131" i="27"/>
  <c r="AI131" i="27"/>
  <c r="AH131" i="27"/>
  <c r="AG131" i="27"/>
  <c r="AF131" i="27"/>
  <c r="AE131" i="27"/>
  <c r="AD131" i="27"/>
  <c r="AC131" i="27"/>
  <c r="AB131" i="27"/>
  <c r="AA131" i="27"/>
  <c r="Z131" i="27"/>
  <c r="Y131" i="27"/>
  <c r="X131" i="27"/>
  <c r="W131" i="27"/>
  <c r="V131" i="27"/>
  <c r="U131" i="27"/>
  <c r="T131" i="27"/>
  <c r="S131" i="27"/>
  <c r="R131" i="27"/>
  <c r="Q131" i="27"/>
  <c r="P131" i="27"/>
  <c r="O131" i="27"/>
  <c r="N131" i="27"/>
  <c r="M131" i="27"/>
  <c r="L131" i="27"/>
  <c r="K131" i="27"/>
  <c r="J131" i="27"/>
  <c r="I131" i="27"/>
  <c r="H131" i="27"/>
  <c r="G131" i="27"/>
  <c r="F131" i="27"/>
  <c r="AJ130" i="27"/>
  <c r="AI130" i="27"/>
  <c r="AH130" i="27"/>
  <c r="AG130" i="27"/>
  <c r="AF130" i="27"/>
  <c r="AE130" i="27"/>
  <c r="AD130" i="27"/>
  <c r="AC130" i="27"/>
  <c r="AB130" i="27"/>
  <c r="AA130" i="27"/>
  <c r="Z130" i="27"/>
  <c r="Y130" i="27"/>
  <c r="X130" i="27"/>
  <c r="W130" i="27"/>
  <c r="V130" i="27"/>
  <c r="U130" i="27"/>
  <c r="T130" i="27"/>
  <c r="S130" i="27"/>
  <c r="R130" i="27"/>
  <c r="Q130" i="27"/>
  <c r="P130" i="27"/>
  <c r="O130" i="27"/>
  <c r="N130" i="27"/>
  <c r="M130" i="27"/>
  <c r="L130" i="27"/>
  <c r="K130" i="27"/>
  <c r="J130" i="27"/>
  <c r="I130" i="27"/>
  <c r="H130" i="27"/>
  <c r="G130" i="27"/>
  <c r="F130" i="27"/>
  <c r="AI128" i="27"/>
  <c r="AH128" i="27"/>
  <c r="AG128" i="27"/>
  <c r="AF128" i="27"/>
  <c r="AE128" i="27"/>
  <c r="AD128" i="27"/>
  <c r="AC128" i="27"/>
  <c r="AB128" i="27"/>
  <c r="AA128" i="27"/>
  <c r="Z128" i="27"/>
  <c r="Y128" i="27"/>
  <c r="X128" i="27"/>
  <c r="W128" i="27"/>
  <c r="V128" i="27"/>
  <c r="U128" i="27"/>
  <c r="T128" i="27"/>
  <c r="S128" i="27"/>
  <c r="R128" i="27"/>
  <c r="Q128" i="27"/>
  <c r="P128" i="27"/>
  <c r="O128" i="27"/>
  <c r="N128" i="27"/>
  <c r="M128" i="27"/>
  <c r="L128" i="27"/>
  <c r="K128" i="27"/>
  <c r="J128" i="27"/>
  <c r="I128" i="27"/>
  <c r="H128" i="27"/>
  <c r="G128" i="27"/>
  <c r="F128" i="27"/>
  <c r="AI126" i="27"/>
  <c r="AH126" i="27"/>
  <c r="AG126" i="27"/>
  <c r="AF126" i="27"/>
  <c r="AE126" i="27"/>
  <c r="AD126" i="27"/>
  <c r="AC126" i="27"/>
  <c r="AB126" i="27"/>
  <c r="AA126" i="27"/>
  <c r="Z126" i="27"/>
  <c r="Y126" i="27"/>
  <c r="X126" i="27"/>
  <c r="W126" i="27"/>
  <c r="V126" i="27"/>
  <c r="U126" i="27"/>
  <c r="T126" i="27"/>
  <c r="S126" i="27"/>
  <c r="R126" i="27"/>
  <c r="Q126" i="27"/>
  <c r="P126" i="27"/>
  <c r="O126" i="27"/>
  <c r="N126" i="27"/>
  <c r="M126" i="27"/>
  <c r="L126" i="27"/>
  <c r="K126" i="27"/>
  <c r="J126" i="27"/>
  <c r="I126" i="27"/>
  <c r="H126" i="27"/>
  <c r="G126" i="27"/>
  <c r="F126" i="27"/>
  <c r="AI125" i="27"/>
  <c r="AH125" i="27"/>
  <c r="AG125" i="27"/>
  <c r="AF125" i="27"/>
  <c r="AE125" i="27"/>
  <c r="AD125" i="27"/>
  <c r="AC125" i="27"/>
  <c r="AB125" i="27"/>
  <c r="AA125" i="27"/>
  <c r="Z125" i="27"/>
  <c r="Y125" i="27"/>
  <c r="X125" i="27"/>
  <c r="W125" i="27"/>
  <c r="V125" i="27"/>
  <c r="U125" i="27"/>
  <c r="T125" i="27"/>
  <c r="S125" i="27"/>
  <c r="R125" i="27"/>
  <c r="Q125" i="27"/>
  <c r="P125" i="27"/>
  <c r="O125" i="27"/>
  <c r="N125" i="27"/>
  <c r="M125" i="27"/>
  <c r="L125" i="27"/>
  <c r="K125" i="27"/>
  <c r="J125" i="27"/>
  <c r="I125" i="27"/>
  <c r="H125" i="27"/>
  <c r="G125" i="27"/>
  <c r="F125" i="27"/>
  <c r="D125" i="27"/>
  <c r="C125" i="27"/>
  <c r="AI124" i="27"/>
  <c r="AH124" i="27"/>
  <c r="AG124" i="27"/>
  <c r="AF124" i="27"/>
  <c r="AE124" i="27"/>
  <c r="AD124" i="27"/>
  <c r="AC124" i="27"/>
  <c r="AB124" i="27"/>
  <c r="AA124" i="27"/>
  <c r="Z124" i="27"/>
  <c r="Y124" i="27"/>
  <c r="X124" i="27"/>
  <c r="W124" i="27"/>
  <c r="V124" i="27"/>
  <c r="U124" i="27"/>
  <c r="T124" i="27"/>
  <c r="S124" i="27"/>
  <c r="R124" i="27"/>
  <c r="Q124" i="27"/>
  <c r="P124" i="27"/>
  <c r="O124" i="27"/>
  <c r="N124" i="27"/>
  <c r="M124" i="27"/>
  <c r="L124" i="27"/>
  <c r="K124" i="27"/>
  <c r="J124" i="27"/>
  <c r="I124" i="27"/>
  <c r="H124" i="27"/>
  <c r="G124" i="27"/>
  <c r="F124" i="27"/>
  <c r="D124" i="27"/>
  <c r="C124" i="27"/>
  <c r="AI123" i="27"/>
  <c r="AH123" i="27"/>
  <c r="AG123" i="27"/>
  <c r="AF123" i="27"/>
  <c r="AE123" i="27"/>
  <c r="AD123" i="27"/>
  <c r="AC123" i="27"/>
  <c r="AB123" i="27"/>
  <c r="AA123" i="27"/>
  <c r="Z123" i="27"/>
  <c r="Y123" i="27"/>
  <c r="X123" i="27"/>
  <c r="W123" i="27"/>
  <c r="V123" i="27"/>
  <c r="U123" i="27"/>
  <c r="T123" i="27"/>
  <c r="S123" i="27"/>
  <c r="R123" i="27"/>
  <c r="Q123" i="27"/>
  <c r="P123" i="27"/>
  <c r="O123" i="27"/>
  <c r="N123" i="27"/>
  <c r="M123" i="27"/>
  <c r="L123" i="27"/>
  <c r="K123" i="27"/>
  <c r="J123" i="27"/>
  <c r="I123" i="27"/>
  <c r="H123" i="27"/>
  <c r="G123" i="27"/>
  <c r="F123" i="27"/>
  <c r="D123" i="27"/>
  <c r="AI122" i="27"/>
  <c r="AH122" i="27"/>
  <c r="AG122" i="27"/>
  <c r="AF122" i="27"/>
  <c r="AE122" i="27"/>
  <c r="AD122" i="27"/>
  <c r="AC122" i="27"/>
  <c r="AB122" i="27"/>
  <c r="AA122" i="27"/>
  <c r="Z122" i="27"/>
  <c r="Y122" i="27"/>
  <c r="X122" i="27"/>
  <c r="W122" i="27"/>
  <c r="V122" i="27"/>
  <c r="U122" i="27"/>
  <c r="T122" i="27"/>
  <c r="S122" i="27"/>
  <c r="R122" i="27"/>
  <c r="Q122" i="27"/>
  <c r="P122" i="27"/>
  <c r="O122" i="27"/>
  <c r="N122" i="27"/>
  <c r="M122" i="27"/>
  <c r="L122" i="27"/>
  <c r="K122" i="27"/>
  <c r="J122" i="27"/>
  <c r="I122" i="27"/>
  <c r="H122" i="27"/>
  <c r="G122" i="27"/>
  <c r="F122" i="27"/>
  <c r="D122" i="27"/>
  <c r="F120" i="27"/>
  <c r="E120" i="27"/>
  <c r="D120" i="27"/>
  <c r="AI115" i="27"/>
  <c r="AH115" i="27"/>
  <c r="AG115" i="27"/>
  <c r="AF115" i="27"/>
  <c r="AE115" i="27"/>
  <c r="AD115" i="27"/>
  <c r="AC115" i="27"/>
  <c r="AB115" i="27"/>
  <c r="AA115" i="27"/>
  <c r="Z115" i="27"/>
  <c r="Y115" i="27"/>
  <c r="X115" i="27"/>
  <c r="W115" i="27"/>
  <c r="V115" i="27"/>
  <c r="U115" i="27"/>
  <c r="T115" i="27"/>
  <c r="S115" i="27"/>
  <c r="R115" i="27"/>
  <c r="Q115" i="27"/>
  <c r="P115" i="27"/>
  <c r="O115" i="27"/>
  <c r="N115" i="27"/>
  <c r="M115" i="27"/>
  <c r="L115" i="27"/>
  <c r="K115" i="27"/>
  <c r="J115" i="27"/>
  <c r="I115" i="27"/>
  <c r="H115" i="27"/>
  <c r="G115" i="27"/>
  <c r="F115" i="27"/>
  <c r="AI114" i="27"/>
  <c r="AH114" i="27"/>
  <c r="AG114" i="27"/>
  <c r="AF114" i="27"/>
  <c r="AE114" i="27"/>
  <c r="AD114" i="27"/>
  <c r="AC114" i="27"/>
  <c r="AB114" i="27"/>
  <c r="AA114" i="27"/>
  <c r="Z114" i="27"/>
  <c r="Y114" i="27"/>
  <c r="X114" i="27"/>
  <c r="W114" i="27"/>
  <c r="V114" i="27"/>
  <c r="U114" i="27"/>
  <c r="T114" i="27"/>
  <c r="S114" i="27"/>
  <c r="R114" i="27"/>
  <c r="Q114" i="27"/>
  <c r="P114" i="27"/>
  <c r="O114" i="27"/>
  <c r="N114" i="27"/>
  <c r="M114" i="27"/>
  <c r="L114" i="27"/>
  <c r="K114" i="27"/>
  <c r="J114" i="27"/>
  <c r="I114" i="27"/>
  <c r="H114" i="27"/>
  <c r="G114" i="27"/>
  <c r="F114" i="27"/>
  <c r="D114" i="27"/>
  <c r="C114" i="27"/>
  <c r="AI113" i="27"/>
  <c r="AH113" i="27"/>
  <c r="AG113" i="27"/>
  <c r="AF113" i="27"/>
  <c r="AE113" i="27"/>
  <c r="AD113" i="27"/>
  <c r="AC113" i="27"/>
  <c r="AB113" i="27"/>
  <c r="AA113" i="27"/>
  <c r="Z113" i="27"/>
  <c r="Y113" i="27"/>
  <c r="X113" i="27"/>
  <c r="W113" i="27"/>
  <c r="V113" i="27"/>
  <c r="U113" i="27"/>
  <c r="T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D113" i="27"/>
  <c r="C113" i="27"/>
  <c r="AI112" i="27"/>
  <c r="AH112" i="27"/>
  <c r="AG112" i="27"/>
  <c r="AF112" i="27"/>
  <c r="AE112" i="27"/>
  <c r="AD112" i="27"/>
  <c r="AC112" i="27"/>
  <c r="AB112" i="27"/>
  <c r="AA112" i="27"/>
  <c r="Z112" i="27"/>
  <c r="Y112" i="27"/>
  <c r="X112" i="27"/>
  <c r="W112" i="27"/>
  <c r="V112" i="27"/>
  <c r="U112" i="27"/>
  <c r="T112" i="27"/>
  <c r="S112" i="27"/>
  <c r="R112" i="27"/>
  <c r="Q112" i="27"/>
  <c r="P112" i="27"/>
  <c r="O112" i="27"/>
  <c r="N112" i="27"/>
  <c r="M112" i="27"/>
  <c r="L112" i="27"/>
  <c r="K112" i="27"/>
  <c r="J112" i="27"/>
  <c r="I112" i="27"/>
  <c r="H112" i="27"/>
  <c r="G112" i="27"/>
  <c r="F112" i="27"/>
  <c r="D112" i="27"/>
  <c r="AI111" i="27"/>
  <c r="AH111" i="27"/>
  <c r="AG111" i="27"/>
  <c r="AF111" i="27"/>
  <c r="AE111" i="27"/>
  <c r="AD111" i="27"/>
  <c r="AC111" i="27"/>
  <c r="AB111" i="27"/>
  <c r="AA111" i="27"/>
  <c r="Z111" i="27"/>
  <c r="Y111" i="27"/>
  <c r="X111" i="27"/>
  <c r="W111" i="27"/>
  <c r="V111" i="27"/>
  <c r="U111" i="27"/>
  <c r="T111" i="27"/>
  <c r="S111" i="27"/>
  <c r="R111" i="27"/>
  <c r="Q111" i="27"/>
  <c r="P111" i="27"/>
  <c r="O111" i="27"/>
  <c r="N111" i="27"/>
  <c r="M111" i="27"/>
  <c r="L111" i="27"/>
  <c r="K111" i="27"/>
  <c r="J111" i="27"/>
  <c r="I111" i="27"/>
  <c r="H111" i="27"/>
  <c r="G111" i="27"/>
  <c r="F111" i="27"/>
  <c r="D111" i="27"/>
  <c r="F109" i="27"/>
  <c r="E109" i="27"/>
  <c r="D109" i="27"/>
  <c r="D103" i="27"/>
  <c r="D102" i="27"/>
  <c r="AI100" i="27"/>
  <c r="AH100" i="27"/>
  <c r="AG100" i="27"/>
  <c r="AF100" i="27"/>
  <c r="AE100" i="27"/>
  <c r="AD100" i="27"/>
  <c r="AC100" i="27"/>
  <c r="AB100" i="27"/>
  <c r="AA100" i="27"/>
  <c r="Z100" i="27"/>
  <c r="Y100" i="27"/>
  <c r="X100" i="27"/>
  <c r="W100" i="27"/>
  <c r="V100" i="27"/>
  <c r="U100" i="27"/>
  <c r="T100" i="27"/>
  <c r="S100" i="27"/>
  <c r="R100" i="27"/>
  <c r="Q100" i="27"/>
  <c r="P100" i="27"/>
  <c r="O100" i="27"/>
  <c r="N100" i="27"/>
  <c r="M100" i="27"/>
  <c r="L100" i="27"/>
  <c r="K100" i="27"/>
  <c r="J100" i="27"/>
  <c r="I100" i="27"/>
  <c r="H100" i="27"/>
  <c r="G100" i="27"/>
  <c r="F100" i="27"/>
  <c r="D100" i="27"/>
  <c r="AI99" i="27"/>
  <c r="AH99" i="27"/>
  <c r="AG99" i="27"/>
  <c r="AF99" i="27"/>
  <c r="AE99" i="27"/>
  <c r="AD99" i="27"/>
  <c r="AC99" i="27"/>
  <c r="AB99" i="27"/>
  <c r="AA99" i="27"/>
  <c r="Z99" i="27"/>
  <c r="Y99" i="27"/>
  <c r="X99" i="27"/>
  <c r="W99" i="27"/>
  <c r="V99" i="27"/>
  <c r="U99" i="27"/>
  <c r="T99" i="27"/>
  <c r="S99" i="27"/>
  <c r="R99" i="27"/>
  <c r="Q99" i="27"/>
  <c r="P99" i="27"/>
  <c r="O99" i="27"/>
  <c r="N99" i="27"/>
  <c r="M99" i="27"/>
  <c r="L99" i="27"/>
  <c r="K99" i="27"/>
  <c r="J99" i="27"/>
  <c r="I99" i="27"/>
  <c r="H99" i="27"/>
  <c r="G99" i="27"/>
  <c r="F99" i="27"/>
  <c r="D99" i="27"/>
  <c r="X96" i="27"/>
  <c r="H96" i="27"/>
  <c r="F94" i="27"/>
  <c r="T92" i="27"/>
  <c r="AH90" i="27"/>
  <c r="AF90" i="27"/>
  <c r="AF96" i="27" s="1"/>
  <c r="AB90" i="27"/>
  <c r="AB96" i="27" s="1"/>
  <c r="Z90" i="27"/>
  <c r="X90" i="27"/>
  <c r="T90" i="27"/>
  <c r="T96" i="27" s="1"/>
  <c r="R90" i="27"/>
  <c r="P90" i="27"/>
  <c r="P96" i="27" s="1"/>
  <c r="L90" i="27"/>
  <c r="L96" i="27" s="1"/>
  <c r="J90" i="27"/>
  <c r="H90" i="27"/>
  <c r="AH89" i="27"/>
  <c r="AH93" i="27" s="1"/>
  <c r="AF89" i="27"/>
  <c r="AF93" i="27" s="1"/>
  <c r="AD89" i="27"/>
  <c r="AD93" i="27" s="1"/>
  <c r="AD95" i="27" s="1"/>
  <c r="Z89" i="27"/>
  <c r="Z93" i="27" s="1"/>
  <c r="X89" i="27"/>
  <c r="X93" i="27" s="1"/>
  <c r="V89" i="27"/>
  <c r="V93" i="27" s="1"/>
  <c r="V95" i="27" s="1"/>
  <c r="R89" i="27"/>
  <c r="R93" i="27" s="1"/>
  <c r="P89" i="27"/>
  <c r="P93" i="27" s="1"/>
  <c r="N89" i="27"/>
  <c r="N93" i="27" s="1"/>
  <c r="N95" i="27" s="1"/>
  <c r="J89" i="27"/>
  <c r="J93" i="27" s="1"/>
  <c r="H89" i="27"/>
  <c r="H93" i="27" s="1"/>
  <c r="F89" i="27"/>
  <c r="F93" i="27" s="1"/>
  <c r="AF88" i="27"/>
  <c r="AF92" i="27" s="1"/>
  <c r="AD88" i="27"/>
  <c r="AD92" i="27" s="1"/>
  <c r="AB88" i="27"/>
  <c r="AB92" i="27" s="1"/>
  <c r="X88" i="27"/>
  <c r="X92" i="27" s="1"/>
  <c r="V88" i="27"/>
  <c r="V92" i="27" s="1"/>
  <c r="T88" i="27"/>
  <c r="P88" i="27"/>
  <c r="P92" i="27" s="1"/>
  <c r="N88" i="27"/>
  <c r="N92" i="27" s="1"/>
  <c r="L88" i="27"/>
  <c r="L92" i="27" s="1"/>
  <c r="H88" i="27"/>
  <c r="H92" i="27" s="1"/>
  <c r="F88" i="27"/>
  <c r="F92" i="27" s="1"/>
  <c r="F86" i="27"/>
  <c r="AG90" i="27" s="1"/>
  <c r="F85" i="27"/>
  <c r="F84" i="27"/>
  <c r="E84" i="27"/>
  <c r="D84" i="27"/>
  <c r="F83" i="27"/>
  <c r="E83" i="27"/>
  <c r="D83" i="27"/>
  <c r="F82" i="27"/>
  <c r="E82" i="27"/>
  <c r="D82" i="27"/>
  <c r="F81" i="27"/>
  <c r="E81" i="27"/>
  <c r="D81" i="27"/>
  <c r="F79" i="27"/>
  <c r="F78" i="27"/>
  <c r="E78" i="27"/>
  <c r="D78" i="27"/>
  <c r="F77" i="27"/>
  <c r="E77" i="27"/>
  <c r="D77" i="27"/>
  <c r="F76" i="27"/>
  <c r="E76" i="27"/>
  <c r="D76" i="27"/>
  <c r="F75" i="27"/>
  <c r="E75" i="27"/>
  <c r="D75" i="27"/>
  <c r="AJ71" i="27"/>
  <c r="AI71" i="27"/>
  <c r="AH71" i="27"/>
  <c r="AG71" i="27"/>
  <c r="AF71" i="27"/>
  <c r="AE71" i="27"/>
  <c r="AD71" i="27"/>
  <c r="AC71" i="27"/>
  <c r="AB71" i="27"/>
  <c r="AA71" i="27"/>
  <c r="Z71" i="27"/>
  <c r="Y71" i="27"/>
  <c r="X71" i="27"/>
  <c r="W71" i="27"/>
  <c r="V71" i="27"/>
  <c r="U71" i="27"/>
  <c r="T71" i="27"/>
  <c r="S71" i="27"/>
  <c r="R71" i="27"/>
  <c r="Q71" i="27"/>
  <c r="P71" i="27"/>
  <c r="O71" i="27"/>
  <c r="N71" i="27"/>
  <c r="M71" i="27"/>
  <c r="L71" i="27"/>
  <c r="K71" i="27"/>
  <c r="J71" i="27"/>
  <c r="I71" i="27"/>
  <c r="H71" i="27"/>
  <c r="G71" i="27"/>
  <c r="F71" i="27"/>
  <c r="AJ70" i="27"/>
  <c r="AI70" i="27"/>
  <c r="AH70" i="27"/>
  <c r="AG70" i="27"/>
  <c r="AF70" i="27"/>
  <c r="AE70" i="27"/>
  <c r="AD70" i="27"/>
  <c r="AC70" i="27"/>
  <c r="AB70" i="27"/>
  <c r="AA70" i="27"/>
  <c r="Z70" i="27"/>
  <c r="Y70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I70" i="27"/>
  <c r="H70" i="27"/>
  <c r="G70" i="27"/>
  <c r="F70" i="27"/>
  <c r="AJ69" i="27"/>
  <c r="AI69" i="27"/>
  <c r="AH69" i="27"/>
  <c r="AG69" i="27"/>
  <c r="AF69" i="27"/>
  <c r="AE69" i="27"/>
  <c r="AD69" i="27"/>
  <c r="AC69" i="27"/>
  <c r="AB69" i="27"/>
  <c r="AA69" i="27"/>
  <c r="Z69" i="27"/>
  <c r="Y69" i="27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I69" i="27"/>
  <c r="H69" i="27"/>
  <c r="G69" i="27"/>
  <c r="F69" i="27"/>
  <c r="AJ68" i="27"/>
  <c r="AI68" i="27"/>
  <c r="AH68" i="27"/>
  <c r="AG68" i="27"/>
  <c r="AF68" i="27"/>
  <c r="AE68" i="27"/>
  <c r="AD68" i="27"/>
  <c r="AC68" i="27"/>
  <c r="AB68" i="27"/>
  <c r="AA68" i="27"/>
  <c r="Z68" i="27"/>
  <c r="Y68" i="27"/>
  <c r="X68" i="27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AJ67" i="27"/>
  <c r="AI67" i="27"/>
  <c r="AH67" i="27"/>
  <c r="AG67" i="27"/>
  <c r="AF67" i="27"/>
  <c r="AE67" i="27"/>
  <c r="AD67" i="27"/>
  <c r="AC67" i="27"/>
  <c r="AB67" i="27"/>
  <c r="AA67" i="27"/>
  <c r="Z67" i="27"/>
  <c r="Y67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AI65" i="27"/>
  <c r="AH65" i="27"/>
  <c r="AG65" i="27"/>
  <c r="AF65" i="27"/>
  <c r="AE65" i="27"/>
  <c r="AD65" i="27"/>
  <c r="AC65" i="27"/>
  <c r="AB65" i="27"/>
  <c r="AA65" i="27"/>
  <c r="Z65" i="27"/>
  <c r="Y65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AI64" i="27"/>
  <c r="AH64" i="27"/>
  <c r="AG64" i="27"/>
  <c r="AF64" i="27"/>
  <c r="AE64" i="27"/>
  <c r="AD64" i="27"/>
  <c r="AC64" i="27"/>
  <c r="AB64" i="27"/>
  <c r="AA64" i="27"/>
  <c r="Z64" i="27"/>
  <c r="Y64" i="27"/>
  <c r="X64" i="27"/>
  <c r="W64" i="27"/>
  <c r="V64" i="27"/>
  <c r="U64" i="27"/>
  <c r="T64" i="27"/>
  <c r="S64" i="27"/>
  <c r="R64" i="27"/>
  <c r="Q64" i="27"/>
  <c r="P64" i="27"/>
  <c r="O64" i="27"/>
  <c r="N64" i="27"/>
  <c r="M64" i="27"/>
  <c r="L64" i="27"/>
  <c r="K64" i="27"/>
  <c r="J64" i="27"/>
  <c r="I64" i="27"/>
  <c r="H64" i="27"/>
  <c r="G64" i="27"/>
  <c r="F64" i="27"/>
  <c r="D64" i="27"/>
  <c r="AI63" i="27"/>
  <c r="AH63" i="27"/>
  <c r="AG63" i="27"/>
  <c r="AF63" i="27"/>
  <c r="AE63" i="27"/>
  <c r="AD63" i="27"/>
  <c r="AC63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D63" i="27"/>
  <c r="D61" i="27"/>
  <c r="C61" i="27"/>
  <c r="D59" i="27"/>
  <c r="D58" i="27"/>
  <c r="D177" i="27" s="1"/>
  <c r="D57" i="27"/>
  <c r="D56" i="27"/>
  <c r="D53" i="27"/>
  <c r="C53" i="27"/>
  <c r="D51" i="27"/>
  <c r="D50" i="27"/>
  <c r="D48" i="27"/>
  <c r="D47" i="27"/>
  <c r="D44" i="27"/>
  <c r="D43" i="27"/>
  <c r="D42" i="27"/>
  <c r="D41" i="27"/>
  <c r="D40" i="27"/>
  <c r="D39" i="27"/>
  <c r="D38" i="27"/>
  <c r="D37" i="27"/>
  <c r="D36" i="27"/>
  <c r="D35" i="27"/>
  <c r="D32" i="27"/>
  <c r="AI31" i="27"/>
  <c r="AH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D31" i="27"/>
  <c r="AI30" i="27"/>
  <c r="AH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D30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D29" i="27"/>
  <c r="AJ20" i="27"/>
  <c r="AI20" i="27"/>
  <c r="D20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D18" i="27"/>
  <c r="AJ17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D17" i="27"/>
  <c r="AF16" i="27"/>
  <c r="AB16" i="27"/>
  <c r="X16" i="27"/>
  <c r="H16" i="27"/>
  <c r="AJ15" i="27"/>
  <c r="AI15" i="27"/>
  <c r="AH15" i="27"/>
  <c r="AG15" i="27"/>
  <c r="AF15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D15" i="27"/>
  <c r="AI14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AJ14" i="27" s="1"/>
  <c r="D14" i="27" s="1"/>
  <c r="AI11" i="27"/>
  <c r="AA11" i="27"/>
  <c r="AI10" i="27"/>
  <c r="AH10" i="27"/>
  <c r="AH11" i="27" s="1"/>
  <c r="AG10" i="27"/>
  <c r="AG11" i="27" s="1"/>
  <c r="AF10" i="27"/>
  <c r="AF11" i="27" s="1"/>
  <c r="AE10" i="27"/>
  <c r="AE11" i="27" s="1"/>
  <c r="AD10" i="27"/>
  <c r="AD11" i="27" s="1"/>
  <c r="AC10" i="27"/>
  <c r="AC11" i="27" s="1"/>
  <c r="AB10" i="27"/>
  <c r="AB11" i="27" s="1"/>
  <c r="AA10" i="27"/>
  <c r="Z10" i="27"/>
  <c r="Z11" i="27" s="1"/>
  <c r="Y10" i="27"/>
  <c r="Y11" i="27" s="1"/>
  <c r="X10" i="27"/>
  <c r="X11" i="27" s="1"/>
  <c r="W10" i="27"/>
  <c r="W11" i="27" s="1"/>
  <c r="V10" i="27"/>
  <c r="V11" i="27" s="1"/>
  <c r="U10" i="27"/>
  <c r="U11" i="27" s="1"/>
  <c r="T10" i="27"/>
  <c r="T11" i="27" s="1"/>
  <c r="S10" i="27"/>
  <c r="S11" i="27" s="1"/>
  <c r="R10" i="27"/>
  <c r="R11" i="27" s="1"/>
  <c r="Q10" i="27"/>
  <c r="Q11" i="27" s="1"/>
  <c r="P10" i="27"/>
  <c r="P11" i="27" s="1"/>
  <c r="O10" i="27"/>
  <c r="O11" i="27" s="1"/>
  <c r="N10" i="27"/>
  <c r="N11" i="27" s="1"/>
  <c r="M10" i="27"/>
  <c r="M11" i="27" s="1"/>
  <c r="L10" i="27"/>
  <c r="L11" i="27" s="1"/>
  <c r="K10" i="27"/>
  <c r="K11" i="27" s="1"/>
  <c r="J10" i="27"/>
  <c r="J11" i="27" s="1"/>
  <c r="I10" i="27"/>
  <c r="I11" i="27" s="1"/>
  <c r="H10" i="27"/>
  <c r="H11" i="27" s="1"/>
  <c r="G10" i="27"/>
  <c r="G11" i="27" s="1"/>
  <c r="F10" i="27"/>
  <c r="F11" i="27" s="1"/>
  <c r="AJ9" i="27"/>
  <c r="D9" i="27"/>
  <c r="AI8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D6" i="27"/>
  <c r="D6" i="27" a="1"/>
  <c r="D5" i="27"/>
  <c r="D5" i="27" a="1"/>
  <c r="D2" i="27"/>
  <c r="AJ220" i="11"/>
  <c r="AI220" i="11"/>
  <c r="AH220" i="11"/>
  <c r="AG220" i="11"/>
  <c r="AF220" i="11"/>
  <c r="AE220" i="11"/>
  <c r="AD220" i="11"/>
  <c r="AC220" i="11"/>
  <c r="AB220" i="11"/>
  <c r="AA220" i="11"/>
  <c r="Z220" i="11"/>
  <c r="Y220" i="11"/>
  <c r="X220" i="11"/>
  <c r="W220" i="11"/>
  <c r="V220" i="11"/>
  <c r="U220" i="11"/>
  <c r="T220" i="11"/>
  <c r="S220" i="11"/>
  <c r="R220" i="11"/>
  <c r="Q220" i="11"/>
  <c r="P220" i="11"/>
  <c r="O220" i="11"/>
  <c r="N220" i="11"/>
  <c r="M220" i="11"/>
  <c r="L220" i="11"/>
  <c r="K220" i="11"/>
  <c r="J220" i="11"/>
  <c r="I220" i="11"/>
  <c r="H220" i="11"/>
  <c r="G220" i="11"/>
  <c r="F220" i="11"/>
  <c r="AJ219" i="11"/>
  <c r="AI219" i="11"/>
  <c r="AH219" i="11"/>
  <c r="AG219" i="11"/>
  <c r="AF219" i="11"/>
  <c r="AE219" i="11"/>
  <c r="AD219" i="11"/>
  <c r="AC219" i="11"/>
  <c r="AB219" i="11"/>
  <c r="AA219" i="11"/>
  <c r="Z219" i="11"/>
  <c r="Y219" i="11"/>
  <c r="X219" i="11"/>
  <c r="W219" i="11"/>
  <c r="V219" i="11"/>
  <c r="U219" i="11"/>
  <c r="T219" i="11"/>
  <c r="S219" i="11"/>
  <c r="R219" i="11"/>
  <c r="Q219" i="11"/>
  <c r="P219" i="11"/>
  <c r="O219" i="11"/>
  <c r="N219" i="11"/>
  <c r="M219" i="11"/>
  <c r="L219" i="11"/>
  <c r="K219" i="11"/>
  <c r="J219" i="11"/>
  <c r="I219" i="11"/>
  <c r="H219" i="11"/>
  <c r="G219" i="11"/>
  <c r="F219" i="11"/>
  <c r="AJ218" i="11"/>
  <c r="AI218" i="11"/>
  <c r="AH218" i="11"/>
  <c r="AG218" i="11"/>
  <c r="AF218" i="11"/>
  <c r="AE218" i="11"/>
  <c r="AD218" i="11"/>
  <c r="AC218" i="11"/>
  <c r="AB218" i="11"/>
  <c r="AA218" i="11"/>
  <c r="Z218" i="11"/>
  <c r="Y218" i="11"/>
  <c r="X218" i="11"/>
  <c r="W218" i="11"/>
  <c r="V218" i="11"/>
  <c r="U218" i="11"/>
  <c r="T218" i="11"/>
  <c r="S218" i="11"/>
  <c r="R218" i="11"/>
  <c r="Q218" i="11"/>
  <c r="P218" i="11"/>
  <c r="O218" i="11"/>
  <c r="N218" i="11"/>
  <c r="M218" i="11"/>
  <c r="L218" i="11"/>
  <c r="K218" i="11"/>
  <c r="J218" i="11"/>
  <c r="I218" i="11"/>
  <c r="H218" i="11"/>
  <c r="G218" i="11"/>
  <c r="F218" i="11"/>
  <c r="AI214" i="11"/>
  <c r="AH214" i="11"/>
  <c r="AG214" i="11"/>
  <c r="AF214" i="11"/>
  <c r="AE214" i="11"/>
  <c r="AD214" i="11"/>
  <c r="AC214" i="11"/>
  <c r="AB214" i="11"/>
  <c r="AA214" i="11"/>
  <c r="Z214" i="11"/>
  <c r="Y214" i="11"/>
  <c r="X214" i="11"/>
  <c r="W214" i="11"/>
  <c r="V214" i="11"/>
  <c r="U214" i="11"/>
  <c r="T214" i="11"/>
  <c r="S214" i="11"/>
  <c r="R214" i="11"/>
  <c r="Q214" i="11"/>
  <c r="P214" i="11"/>
  <c r="O214" i="11"/>
  <c r="N214" i="11"/>
  <c r="M214" i="11"/>
  <c r="L214" i="11"/>
  <c r="K214" i="11"/>
  <c r="J214" i="11"/>
  <c r="I214" i="11"/>
  <c r="H214" i="11"/>
  <c r="G214" i="11"/>
  <c r="F214" i="11"/>
  <c r="AJ210" i="11"/>
  <c r="AI210" i="11"/>
  <c r="AH210" i="11"/>
  <c r="AG210" i="11"/>
  <c r="AF210" i="11"/>
  <c r="AE210" i="11"/>
  <c r="AD210" i="11"/>
  <c r="AC210" i="11"/>
  <c r="AB210" i="11"/>
  <c r="AA210" i="11"/>
  <c r="Z210" i="11"/>
  <c r="Y210" i="11"/>
  <c r="X210" i="11"/>
  <c r="W210" i="11"/>
  <c r="V210" i="11"/>
  <c r="U210" i="11"/>
  <c r="T210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G210" i="11"/>
  <c r="F210" i="11"/>
  <c r="AJ209" i="11"/>
  <c r="AI209" i="11"/>
  <c r="AH209" i="11"/>
  <c r="AG209" i="11"/>
  <c r="AF209" i="11"/>
  <c r="AE209" i="11"/>
  <c r="AD209" i="11"/>
  <c r="AC209" i="11"/>
  <c r="AB209" i="11"/>
  <c r="AA209" i="11"/>
  <c r="Z209" i="11"/>
  <c r="Y209" i="11"/>
  <c r="X209" i="11"/>
  <c r="W209" i="11"/>
  <c r="V209" i="11"/>
  <c r="U209" i="11"/>
  <c r="T209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AJ208" i="11"/>
  <c r="AI208" i="11"/>
  <c r="AH208" i="11"/>
  <c r="AG208" i="11"/>
  <c r="AF208" i="11"/>
  <c r="AE208" i="11"/>
  <c r="AD208" i="11"/>
  <c r="AC208" i="11"/>
  <c r="AB208" i="11"/>
  <c r="AA208" i="11"/>
  <c r="Z208" i="11"/>
  <c r="Y208" i="11"/>
  <c r="X208" i="11"/>
  <c r="W208" i="11"/>
  <c r="V208" i="11"/>
  <c r="U208" i="11"/>
  <c r="T208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F208" i="11"/>
  <c r="AI204" i="11"/>
  <c r="AH204" i="11"/>
  <c r="AG204" i="11"/>
  <c r="AF204" i="11"/>
  <c r="AE204" i="11"/>
  <c r="AD204" i="11"/>
  <c r="AC204" i="11"/>
  <c r="AB204" i="11"/>
  <c r="AA204" i="11"/>
  <c r="Z204" i="11"/>
  <c r="Y204" i="11"/>
  <c r="X204" i="11"/>
  <c r="W204" i="11"/>
  <c r="V204" i="11"/>
  <c r="U204" i="11"/>
  <c r="T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AI200" i="11"/>
  <c r="AH200" i="11"/>
  <c r="AG200" i="11"/>
  <c r="AF200" i="11"/>
  <c r="AE200" i="11"/>
  <c r="AD200" i="11"/>
  <c r="AC200" i="11"/>
  <c r="AB200" i="11"/>
  <c r="AA200" i="11"/>
  <c r="Z200" i="11"/>
  <c r="Y200" i="11"/>
  <c r="X200" i="11"/>
  <c r="W200" i="11"/>
  <c r="V200" i="11"/>
  <c r="U200" i="11"/>
  <c r="T200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AI198" i="11"/>
  <c r="AH198" i="11"/>
  <c r="AG198" i="11"/>
  <c r="AF198" i="11"/>
  <c r="AE198" i="11"/>
  <c r="AD198" i="11"/>
  <c r="AC198" i="11"/>
  <c r="AB198" i="11"/>
  <c r="AA198" i="11"/>
  <c r="Z198" i="11"/>
  <c r="Y198" i="11"/>
  <c r="X198" i="11"/>
  <c r="W198" i="11"/>
  <c r="V198" i="11"/>
  <c r="U198" i="11"/>
  <c r="T198" i="11"/>
  <c r="S198" i="11"/>
  <c r="R198" i="11"/>
  <c r="Q198" i="11"/>
  <c r="P198" i="11"/>
  <c r="O198" i="11"/>
  <c r="N198" i="11"/>
  <c r="M198" i="11"/>
  <c r="L198" i="11"/>
  <c r="K198" i="11"/>
  <c r="J198" i="11"/>
  <c r="I198" i="11"/>
  <c r="H198" i="11"/>
  <c r="G198" i="11"/>
  <c r="F198" i="11"/>
  <c r="AI197" i="11"/>
  <c r="AH197" i="11"/>
  <c r="AG197" i="11"/>
  <c r="AF197" i="11"/>
  <c r="AE197" i="11"/>
  <c r="AD197" i="11"/>
  <c r="AC197" i="11"/>
  <c r="AB197" i="11"/>
  <c r="AA197" i="11"/>
  <c r="Z197" i="11"/>
  <c r="Y197" i="11"/>
  <c r="X197" i="11"/>
  <c r="W197" i="11"/>
  <c r="V197" i="11"/>
  <c r="U197" i="11"/>
  <c r="T197" i="11"/>
  <c r="S197" i="11"/>
  <c r="R197" i="11"/>
  <c r="Q197" i="11"/>
  <c r="P197" i="11"/>
  <c r="O197" i="11"/>
  <c r="N197" i="11"/>
  <c r="M197" i="11"/>
  <c r="L197" i="11"/>
  <c r="K197" i="11"/>
  <c r="J197" i="11"/>
  <c r="I197" i="11"/>
  <c r="H197" i="11"/>
  <c r="G197" i="11"/>
  <c r="F197" i="11"/>
  <c r="AI196" i="11"/>
  <c r="AH196" i="11"/>
  <c r="AG196" i="11"/>
  <c r="AF196" i="11"/>
  <c r="AE196" i="11"/>
  <c r="AD196" i="11"/>
  <c r="AC196" i="11"/>
  <c r="AB196" i="11"/>
  <c r="AA196" i="11"/>
  <c r="Z196" i="11"/>
  <c r="Y196" i="11"/>
  <c r="X196" i="11"/>
  <c r="W196" i="11"/>
  <c r="V196" i="11"/>
  <c r="U196" i="11"/>
  <c r="T196" i="11"/>
  <c r="S196" i="11"/>
  <c r="R196" i="11"/>
  <c r="Q196" i="11"/>
  <c r="P196" i="11"/>
  <c r="O196" i="11"/>
  <c r="N196" i="11"/>
  <c r="M196" i="11"/>
  <c r="L196" i="11"/>
  <c r="K196" i="11"/>
  <c r="J196" i="11"/>
  <c r="I196" i="11"/>
  <c r="H196" i="11"/>
  <c r="G196" i="11"/>
  <c r="F196" i="11"/>
  <c r="AI195" i="11"/>
  <c r="AH195" i="11"/>
  <c r="AG195" i="11"/>
  <c r="AF195" i="11"/>
  <c r="AE195" i="11"/>
  <c r="AD195" i="11"/>
  <c r="AC195" i="11"/>
  <c r="AB195" i="11"/>
  <c r="AA195" i="11"/>
  <c r="Z195" i="11"/>
  <c r="Y195" i="11"/>
  <c r="X195" i="11"/>
  <c r="W195" i="11"/>
  <c r="V195" i="11"/>
  <c r="U195" i="11"/>
  <c r="T195" i="11"/>
  <c r="S195" i="11"/>
  <c r="R195" i="11"/>
  <c r="Q195" i="11"/>
  <c r="P195" i="11"/>
  <c r="O195" i="11"/>
  <c r="N195" i="11"/>
  <c r="M195" i="11"/>
  <c r="L195" i="11"/>
  <c r="K195" i="11"/>
  <c r="J195" i="11"/>
  <c r="I195" i="11"/>
  <c r="H195" i="11"/>
  <c r="G195" i="11"/>
  <c r="F195" i="11"/>
  <c r="AI194" i="11"/>
  <c r="AH194" i="11"/>
  <c r="AG194" i="11"/>
  <c r="AF194" i="11"/>
  <c r="AE194" i="11"/>
  <c r="AD194" i="11"/>
  <c r="AC194" i="11"/>
  <c r="AB194" i="11"/>
  <c r="AA194" i="11"/>
  <c r="Z194" i="11"/>
  <c r="Y194" i="11"/>
  <c r="X194" i="11"/>
  <c r="W194" i="11"/>
  <c r="V194" i="11"/>
  <c r="U194" i="11"/>
  <c r="T194" i="11"/>
  <c r="S194" i="11"/>
  <c r="R194" i="11"/>
  <c r="Q194" i="11"/>
  <c r="P194" i="11"/>
  <c r="O194" i="11"/>
  <c r="N194" i="11"/>
  <c r="M194" i="11"/>
  <c r="L194" i="11"/>
  <c r="K194" i="11"/>
  <c r="J194" i="11"/>
  <c r="I194" i="11"/>
  <c r="H194" i="11"/>
  <c r="G194" i="11"/>
  <c r="F194" i="11"/>
  <c r="AI193" i="11"/>
  <c r="AH193" i="11"/>
  <c r="AG193" i="11"/>
  <c r="AF193" i="11"/>
  <c r="AE193" i="11"/>
  <c r="AD193" i="11"/>
  <c r="AC193" i="11"/>
  <c r="AB193" i="11"/>
  <c r="AA193" i="11"/>
  <c r="Z193" i="11"/>
  <c r="Y193" i="11"/>
  <c r="X193" i="11"/>
  <c r="W193" i="11"/>
  <c r="V193" i="11"/>
  <c r="U193" i="11"/>
  <c r="T193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AI192" i="11"/>
  <c r="AH192" i="11"/>
  <c r="AG192" i="11"/>
  <c r="AF192" i="11"/>
  <c r="AE192" i="11"/>
  <c r="AD192" i="11"/>
  <c r="AC192" i="11"/>
  <c r="AB192" i="11"/>
  <c r="AA192" i="11"/>
  <c r="Z192" i="11"/>
  <c r="Y192" i="11"/>
  <c r="X192" i="11"/>
  <c r="W192" i="11"/>
  <c r="V192" i="11"/>
  <c r="U192" i="11"/>
  <c r="T192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D186" i="11"/>
  <c r="D185" i="11"/>
  <c r="D183" i="11"/>
  <c r="D182" i="11"/>
  <c r="D181" i="11"/>
  <c r="C179" i="11"/>
  <c r="D178" i="11"/>
  <c r="C178" i="11"/>
  <c r="C177" i="11"/>
  <c r="D174" i="11"/>
  <c r="D173" i="11"/>
  <c r="D172" i="11"/>
  <c r="D171" i="11"/>
  <c r="D170" i="11"/>
  <c r="D169" i="11"/>
  <c r="D168" i="11"/>
  <c r="D166" i="11"/>
  <c r="D165" i="11"/>
  <c r="D164" i="11"/>
  <c r="D163" i="11"/>
  <c r="D162" i="11"/>
  <c r="D161" i="11"/>
  <c r="D160" i="11"/>
  <c r="AJ156" i="11"/>
  <c r="AI156" i="11"/>
  <c r="AH156" i="11"/>
  <c r="AG156" i="11"/>
  <c r="AF156" i="11"/>
  <c r="AE156" i="11"/>
  <c r="AD156" i="11"/>
  <c r="AC156" i="11"/>
  <c r="AB156" i="11"/>
  <c r="AA156" i="11"/>
  <c r="Z156" i="11"/>
  <c r="Y156" i="11"/>
  <c r="X156" i="11"/>
  <c r="W156" i="11"/>
  <c r="V156" i="11"/>
  <c r="U156" i="11"/>
  <c r="T156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AJ155" i="11"/>
  <c r="AI155" i="11"/>
  <c r="AH155" i="11"/>
  <c r="AG155" i="11"/>
  <c r="AF155" i="11"/>
  <c r="AE155" i="11"/>
  <c r="AD155" i="11"/>
  <c r="AC155" i="11"/>
  <c r="AB155" i="11"/>
  <c r="AA155" i="11"/>
  <c r="Z155" i="11"/>
  <c r="Y155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AJ154" i="11"/>
  <c r="AI154" i="11"/>
  <c r="AH154" i="11"/>
  <c r="AG154" i="11"/>
  <c r="AF154" i="11"/>
  <c r="AE154" i="11"/>
  <c r="AD154" i="11"/>
  <c r="AC154" i="11"/>
  <c r="AB154" i="11"/>
  <c r="AA154" i="11"/>
  <c r="Z154" i="11"/>
  <c r="Y154" i="11"/>
  <c r="X154" i="11"/>
  <c r="W154" i="11"/>
  <c r="V154" i="11"/>
  <c r="U154" i="11"/>
  <c r="T154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AJ153" i="11"/>
  <c r="AI153" i="11"/>
  <c r="AH153" i="11"/>
  <c r="AG153" i="11"/>
  <c r="AF153" i="11"/>
  <c r="AE153" i="11"/>
  <c r="AD153" i="11"/>
  <c r="AC153" i="11"/>
  <c r="AB153" i="11"/>
  <c r="AA153" i="11"/>
  <c r="Z153" i="11"/>
  <c r="Y153" i="11"/>
  <c r="X153" i="11"/>
  <c r="W153" i="11"/>
  <c r="V153" i="11"/>
  <c r="U153" i="11"/>
  <c r="T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AJ152" i="11"/>
  <c r="AI152" i="11"/>
  <c r="AH152" i="11"/>
  <c r="AG152" i="11"/>
  <c r="AF152" i="11"/>
  <c r="AE152" i="11"/>
  <c r="AD152" i="11"/>
  <c r="AC152" i="11"/>
  <c r="AB152" i="11"/>
  <c r="AA152" i="11"/>
  <c r="Z152" i="11"/>
  <c r="Y152" i="11"/>
  <c r="X152" i="11"/>
  <c r="W152" i="11"/>
  <c r="V152" i="11"/>
  <c r="U152" i="11"/>
  <c r="T152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AI150" i="11"/>
  <c r="AH150" i="11"/>
  <c r="AG150" i="11"/>
  <c r="AF150" i="11"/>
  <c r="AE150" i="11"/>
  <c r="AD150" i="11"/>
  <c r="AC150" i="11"/>
  <c r="AB150" i="11"/>
  <c r="AA150" i="11"/>
  <c r="Z150" i="11"/>
  <c r="Y150" i="11"/>
  <c r="X150" i="11"/>
  <c r="W150" i="11"/>
  <c r="V150" i="11"/>
  <c r="U150" i="11"/>
  <c r="T15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AI149" i="11"/>
  <c r="AH149" i="11"/>
  <c r="AG149" i="11"/>
  <c r="AF149" i="11"/>
  <c r="AE149" i="11"/>
  <c r="AD149" i="11"/>
  <c r="AC149" i="11"/>
  <c r="AB149" i="11"/>
  <c r="AA149" i="11"/>
  <c r="Z149" i="11"/>
  <c r="Y149" i="11"/>
  <c r="X149" i="11"/>
  <c r="W149" i="11"/>
  <c r="V149" i="11"/>
  <c r="U149" i="11"/>
  <c r="T149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AI148" i="11"/>
  <c r="AH148" i="11"/>
  <c r="AG148" i="11"/>
  <c r="AF148" i="11"/>
  <c r="AE148" i="11"/>
  <c r="AD148" i="11"/>
  <c r="AC148" i="11"/>
  <c r="AB148" i="11"/>
  <c r="AA148" i="11"/>
  <c r="Z148" i="11"/>
  <c r="Y148" i="11"/>
  <c r="X148" i="11"/>
  <c r="W148" i="11"/>
  <c r="V148" i="11"/>
  <c r="U148" i="11"/>
  <c r="T148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G148" i="11"/>
  <c r="F148" i="11"/>
  <c r="F146" i="11"/>
  <c r="D146" i="11"/>
  <c r="F145" i="11"/>
  <c r="C145" i="11"/>
  <c r="F144" i="11"/>
  <c r="F143" i="11"/>
  <c r="F142" i="11"/>
  <c r="E142" i="11"/>
  <c r="D142" i="11"/>
  <c r="F141" i="11"/>
  <c r="E141" i="11"/>
  <c r="D141" i="11"/>
  <c r="F140" i="11"/>
  <c r="E140" i="11"/>
  <c r="D140" i="11"/>
  <c r="D139" i="11"/>
  <c r="AE132" i="11"/>
  <c r="AD132" i="11"/>
  <c r="S132" i="11"/>
  <c r="R132" i="11"/>
  <c r="G132" i="11"/>
  <c r="F132" i="11"/>
  <c r="AI131" i="11"/>
  <c r="AI133" i="11" s="1"/>
  <c r="AH131" i="11"/>
  <c r="AH133" i="11" s="1"/>
  <c r="AG131" i="11"/>
  <c r="AG133" i="11" s="1"/>
  <c r="AF131" i="11"/>
  <c r="AF133" i="11" s="1"/>
  <c r="AE131" i="11"/>
  <c r="AE133" i="11" s="1"/>
  <c r="AD131" i="11"/>
  <c r="AD133" i="11" s="1"/>
  <c r="AC131" i="11"/>
  <c r="AC132" i="11" s="1"/>
  <c r="AB131" i="11"/>
  <c r="AB132" i="11" s="1"/>
  <c r="AA131" i="11"/>
  <c r="AA132" i="11" s="1"/>
  <c r="Z131" i="11"/>
  <c r="Z132" i="11" s="1"/>
  <c r="Y131" i="11"/>
  <c r="Y132" i="11" s="1"/>
  <c r="W131" i="11"/>
  <c r="W133" i="11" s="1"/>
  <c r="V131" i="11"/>
  <c r="V133" i="11" s="1"/>
  <c r="U131" i="11"/>
  <c r="U133" i="11" s="1"/>
  <c r="T131" i="11"/>
  <c r="T133" i="11" s="1"/>
  <c r="S131" i="11"/>
  <c r="S133" i="11" s="1"/>
  <c r="R131" i="11"/>
  <c r="R133" i="11" s="1"/>
  <c r="Q131" i="11"/>
  <c r="Q132" i="11" s="1"/>
  <c r="P131" i="11"/>
  <c r="P132" i="11" s="1"/>
  <c r="O131" i="11"/>
  <c r="O132" i="11" s="1"/>
  <c r="N131" i="11"/>
  <c r="N132" i="11" s="1"/>
  <c r="M131" i="11"/>
  <c r="M132" i="11" s="1"/>
  <c r="K131" i="11"/>
  <c r="K133" i="11" s="1"/>
  <c r="J131" i="11"/>
  <c r="J133" i="11" s="1"/>
  <c r="I131" i="11"/>
  <c r="I133" i="11" s="1"/>
  <c r="H131" i="11"/>
  <c r="H133" i="11" s="1"/>
  <c r="G131" i="11"/>
  <c r="G133" i="11" s="1"/>
  <c r="F131" i="11"/>
  <c r="F133" i="11" s="1"/>
  <c r="AI130" i="11"/>
  <c r="AH130" i="11"/>
  <c r="AG130" i="11"/>
  <c r="AF130" i="11"/>
  <c r="AE130" i="11"/>
  <c r="AD130" i="11"/>
  <c r="AC130" i="11"/>
  <c r="AB130" i="11"/>
  <c r="AA130" i="11"/>
  <c r="Z130" i="11"/>
  <c r="Y130" i="11"/>
  <c r="W130" i="11"/>
  <c r="V130" i="11"/>
  <c r="U130" i="11"/>
  <c r="T130" i="11"/>
  <c r="S130" i="11"/>
  <c r="R130" i="11"/>
  <c r="Q130" i="11"/>
  <c r="P130" i="11"/>
  <c r="O130" i="11"/>
  <c r="N130" i="11"/>
  <c r="M130" i="11"/>
  <c r="K130" i="11"/>
  <c r="J130" i="11"/>
  <c r="I130" i="11"/>
  <c r="H130" i="11"/>
  <c r="G130" i="11"/>
  <c r="F130" i="11"/>
  <c r="AI128" i="11"/>
  <c r="AI134" i="11" s="1"/>
  <c r="AH128" i="11"/>
  <c r="AH134" i="11" s="1"/>
  <c r="AG128" i="11"/>
  <c r="AG134" i="11" s="1"/>
  <c r="AF128" i="11"/>
  <c r="AF134" i="11" s="1"/>
  <c r="AE128" i="11"/>
  <c r="AE134" i="11" s="1"/>
  <c r="AD128" i="11"/>
  <c r="AD134" i="11" s="1"/>
  <c r="AC128" i="11"/>
  <c r="AC134" i="11" s="1"/>
  <c r="AB128" i="11"/>
  <c r="AB134" i="11" s="1"/>
  <c r="AA128" i="11"/>
  <c r="AA134" i="11" s="1"/>
  <c r="Z128" i="11"/>
  <c r="Z134" i="11" s="1"/>
  <c r="Y128" i="11"/>
  <c r="Y134" i="11" s="1"/>
  <c r="W128" i="11"/>
  <c r="W17" i="11" s="1"/>
  <c r="V128" i="11"/>
  <c r="V17" i="11" s="1"/>
  <c r="U128" i="11"/>
  <c r="U134" i="11" s="1"/>
  <c r="T128" i="11"/>
  <c r="T134" i="11" s="1"/>
  <c r="S128" i="11"/>
  <c r="S134" i="11" s="1"/>
  <c r="R128" i="11"/>
  <c r="R134" i="11" s="1"/>
  <c r="Q128" i="11"/>
  <c r="Q134" i="11" s="1"/>
  <c r="P128" i="11"/>
  <c r="P134" i="11" s="1"/>
  <c r="O128" i="11"/>
  <c r="O134" i="11" s="1"/>
  <c r="N128" i="11"/>
  <c r="N134" i="11" s="1"/>
  <c r="M128" i="11"/>
  <c r="M134" i="11" s="1"/>
  <c r="K128" i="11"/>
  <c r="K17" i="11" s="1"/>
  <c r="J128" i="11"/>
  <c r="J134" i="11" s="1"/>
  <c r="I128" i="11"/>
  <c r="I134" i="11" s="1"/>
  <c r="H128" i="11"/>
  <c r="H134" i="11" s="1"/>
  <c r="G128" i="11"/>
  <c r="G134" i="11" s="1"/>
  <c r="F128" i="11"/>
  <c r="F134" i="11" s="1"/>
  <c r="D125" i="11"/>
  <c r="D124" i="11"/>
  <c r="D123" i="11"/>
  <c r="D122" i="11"/>
  <c r="E120" i="11"/>
  <c r="D120" i="11"/>
  <c r="D114" i="11"/>
  <c r="D113" i="11"/>
  <c r="D112" i="11"/>
  <c r="D111" i="11"/>
  <c r="E109" i="11"/>
  <c r="D109" i="11"/>
  <c r="AC90" i="11"/>
  <c r="AC96" i="11" s="1"/>
  <c r="AB90" i="11"/>
  <c r="AB96" i="11" s="1"/>
  <c r="U90" i="11"/>
  <c r="U96" i="11" s="1"/>
  <c r="T90" i="11"/>
  <c r="T96" i="11" s="1"/>
  <c r="M90" i="11"/>
  <c r="M96" i="11" s="1"/>
  <c r="L90" i="11"/>
  <c r="L96" i="11" s="1"/>
  <c r="AI89" i="11"/>
  <c r="AI93" i="11" s="1"/>
  <c r="AH89" i="11"/>
  <c r="AH93" i="11" s="1"/>
  <c r="AA89" i="11"/>
  <c r="AA93" i="11" s="1"/>
  <c r="Z89" i="11"/>
  <c r="Z93" i="11" s="1"/>
  <c r="S89" i="11"/>
  <c r="S93" i="11" s="1"/>
  <c r="R89" i="11"/>
  <c r="R93" i="11" s="1"/>
  <c r="K89" i="11"/>
  <c r="K93" i="11" s="1"/>
  <c r="J89" i="11"/>
  <c r="J93" i="11" s="1"/>
  <c r="AG88" i="11"/>
  <c r="AG92" i="11" s="1"/>
  <c r="AF88" i="11"/>
  <c r="AF92" i="11" s="1"/>
  <c r="Y88" i="11"/>
  <c r="Y92" i="11" s="1"/>
  <c r="X88" i="11"/>
  <c r="X92" i="11" s="1"/>
  <c r="Q88" i="11"/>
  <c r="Q92" i="11" s="1"/>
  <c r="P88" i="11"/>
  <c r="P92" i="11" s="1"/>
  <c r="I88" i="11"/>
  <c r="I92" i="11" s="1"/>
  <c r="H88" i="11"/>
  <c r="H92" i="11" s="1"/>
  <c r="F86" i="11"/>
  <c r="O90" i="11" s="1"/>
  <c r="O96" i="11" s="1"/>
  <c r="F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AJ70" i="11"/>
  <c r="AI70" i="11"/>
  <c r="AH70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AJ69" i="11"/>
  <c r="AI69" i="11"/>
  <c r="AH69" i="11"/>
  <c r="AG69" i="11"/>
  <c r="AF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AJ68" i="11"/>
  <c r="AI68" i="11"/>
  <c r="AH68" i="11"/>
  <c r="AG68" i="11"/>
  <c r="AF68" i="11"/>
  <c r="AE68" i="11"/>
  <c r="AD68" i="11"/>
  <c r="AC68" i="11"/>
  <c r="AB68" i="11"/>
  <c r="AA68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AJ67" i="11"/>
  <c r="AI67" i="11"/>
  <c r="AH67" i="11"/>
  <c r="AG67" i="11"/>
  <c r="AF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D64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D63" i="11"/>
  <c r="D61" i="11"/>
  <c r="C61" i="11"/>
  <c r="D59" i="11"/>
  <c r="D58" i="11"/>
  <c r="D177" i="11" s="1"/>
  <c r="D57" i="11"/>
  <c r="D56" i="11"/>
  <c r="D53" i="11"/>
  <c r="C53" i="11"/>
  <c r="D51" i="11"/>
  <c r="D50" i="11"/>
  <c r="D48" i="11"/>
  <c r="D47" i="11"/>
  <c r="D44" i="11"/>
  <c r="D43" i="11"/>
  <c r="D42" i="11"/>
  <c r="D41" i="11"/>
  <c r="D40" i="11"/>
  <c r="D39" i="11"/>
  <c r="D38" i="11"/>
  <c r="D37" i="11"/>
  <c r="D36" i="11"/>
  <c r="D35" i="11"/>
  <c r="D32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D31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D30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D29" i="11"/>
  <c r="AJ20" i="11"/>
  <c r="AI20" i="11"/>
  <c r="D20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D18" i="11"/>
  <c r="AH17" i="11"/>
  <c r="AG17" i="11"/>
  <c r="AD17" i="11"/>
  <c r="AC17" i="11"/>
  <c r="AB17" i="11"/>
  <c r="AA17" i="11"/>
  <c r="Z17" i="11"/>
  <c r="U17" i="11"/>
  <c r="R17" i="11"/>
  <c r="Q17" i="11"/>
  <c r="P17" i="11"/>
  <c r="O17" i="11"/>
  <c r="N17" i="11"/>
  <c r="M17" i="11"/>
  <c r="F17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D15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AJ14" i="11" s="1"/>
  <c r="D14" i="11" s="1"/>
  <c r="K14" i="11"/>
  <c r="J14" i="11"/>
  <c r="I14" i="11"/>
  <c r="H14" i="11"/>
  <c r="G14" i="11"/>
  <c r="F14" i="11"/>
  <c r="AI10" i="11"/>
  <c r="AI11" i="11" s="1"/>
  <c r="AH10" i="11"/>
  <c r="AH11" i="11" s="1"/>
  <c r="AG10" i="11"/>
  <c r="AG11" i="11" s="1"/>
  <c r="AF10" i="11"/>
  <c r="AF11" i="11" s="1"/>
  <c r="AE10" i="11"/>
  <c r="AE11" i="11" s="1"/>
  <c r="AD10" i="11"/>
  <c r="AD11" i="11" s="1"/>
  <c r="AC10" i="11"/>
  <c r="AC11" i="11" s="1"/>
  <c r="AB10" i="11"/>
  <c r="AB11" i="11" s="1"/>
  <c r="AA10" i="11"/>
  <c r="AA11" i="11" s="1"/>
  <c r="Z10" i="11"/>
  <c r="Z11" i="11" s="1"/>
  <c r="Y10" i="11"/>
  <c r="Y11" i="11" s="1"/>
  <c r="X10" i="11"/>
  <c r="X11" i="11" s="1"/>
  <c r="W10" i="11"/>
  <c r="W11" i="11" s="1"/>
  <c r="V10" i="11"/>
  <c r="V11" i="11" s="1"/>
  <c r="U10" i="11"/>
  <c r="U11" i="11" s="1"/>
  <c r="T10" i="11"/>
  <c r="T11" i="11" s="1"/>
  <c r="S10" i="11"/>
  <c r="S11" i="11" s="1"/>
  <c r="R10" i="11"/>
  <c r="R11" i="11" s="1"/>
  <c r="Q10" i="11"/>
  <c r="Q11" i="11" s="1"/>
  <c r="P10" i="11"/>
  <c r="P11" i="11" s="1"/>
  <c r="O10" i="11"/>
  <c r="O11" i="11" s="1"/>
  <c r="N10" i="11"/>
  <c r="N11" i="11" s="1"/>
  <c r="M10" i="11"/>
  <c r="M11" i="11" s="1"/>
  <c r="L10" i="11"/>
  <c r="L11" i="11" s="1"/>
  <c r="K10" i="11"/>
  <c r="K11" i="11" s="1"/>
  <c r="J10" i="11"/>
  <c r="J11" i="11" s="1"/>
  <c r="I10" i="11"/>
  <c r="I11" i="11" s="1"/>
  <c r="H10" i="11"/>
  <c r="H11" i="11" s="1"/>
  <c r="G10" i="11"/>
  <c r="G11" i="11" s="1"/>
  <c r="F10" i="11"/>
  <c r="F11" i="11" s="1"/>
  <c r="AJ9" i="11"/>
  <c r="D9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D6" i="11"/>
  <c r="D6" i="11" a="1"/>
  <c r="D5" i="11"/>
  <c r="D5" i="11" a="1"/>
  <c r="D2" i="11"/>
  <c r="AJ220" i="22"/>
  <c r="AI220" i="22"/>
  <c r="AH220" i="22"/>
  <c r="AG220" i="22"/>
  <c r="AF220" i="22"/>
  <c r="AE220" i="22"/>
  <c r="AD220" i="22"/>
  <c r="AC220" i="22"/>
  <c r="AB220" i="22"/>
  <c r="AA220" i="22"/>
  <c r="Z220" i="22"/>
  <c r="Y220" i="22"/>
  <c r="X220" i="22"/>
  <c r="W220" i="22"/>
  <c r="V220" i="22"/>
  <c r="U220" i="22"/>
  <c r="T220" i="22"/>
  <c r="S220" i="22"/>
  <c r="R220" i="22"/>
  <c r="Q220" i="22"/>
  <c r="P220" i="22"/>
  <c r="O220" i="22"/>
  <c r="N220" i="22"/>
  <c r="M220" i="22"/>
  <c r="L220" i="22"/>
  <c r="K220" i="22"/>
  <c r="J220" i="22"/>
  <c r="I220" i="22"/>
  <c r="H220" i="22"/>
  <c r="G220" i="22"/>
  <c r="F220" i="22"/>
  <c r="AJ219" i="22"/>
  <c r="AI219" i="22"/>
  <c r="AH219" i="22"/>
  <c r="AG219" i="22"/>
  <c r="AF219" i="22"/>
  <c r="AE219" i="22"/>
  <c r="AD219" i="22"/>
  <c r="AC219" i="22"/>
  <c r="AB219" i="22"/>
  <c r="AA219" i="22"/>
  <c r="Z219" i="22"/>
  <c r="Y219" i="22"/>
  <c r="X219" i="22"/>
  <c r="W219" i="22"/>
  <c r="V219" i="22"/>
  <c r="U219" i="22"/>
  <c r="T219" i="22"/>
  <c r="S219" i="22"/>
  <c r="R219" i="22"/>
  <c r="Q219" i="22"/>
  <c r="P219" i="22"/>
  <c r="O219" i="22"/>
  <c r="N219" i="22"/>
  <c r="M219" i="22"/>
  <c r="L219" i="22"/>
  <c r="K219" i="22"/>
  <c r="J219" i="22"/>
  <c r="I219" i="22"/>
  <c r="H219" i="22"/>
  <c r="G219" i="22"/>
  <c r="F219" i="22"/>
  <c r="AJ218" i="22"/>
  <c r="AI218" i="22"/>
  <c r="AH218" i="22"/>
  <c r="AG218" i="22"/>
  <c r="AF218" i="22"/>
  <c r="AE218" i="22"/>
  <c r="AD218" i="22"/>
  <c r="AC218" i="22"/>
  <c r="AB218" i="22"/>
  <c r="AA218" i="22"/>
  <c r="Z218" i="22"/>
  <c r="Y218" i="22"/>
  <c r="X218" i="22"/>
  <c r="W218" i="22"/>
  <c r="V218" i="22"/>
  <c r="U218" i="22"/>
  <c r="T218" i="22"/>
  <c r="S218" i="22"/>
  <c r="R218" i="22"/>
  <c r="Q218" i="22"/>
  <c r="P218" i="22"/>
  <c r="O218" i="22"/>
  <c r="N218" i="22"/>
  <c r="M218" i="22"/>
  <c r="L218" i="22"/>
  <c r="K218" i="22"/>
  <c r="J218" i="22"/>
  <c r="I218" i="22"/>
  <c r="H218" i="22"/>
  <c r="G218" i="22"/>
  <c r="F218" i="22"/>
  <c r="AI214" i="22"/>
  <c r="AH214" i="22"/>
  <c r="AG214" i="22"/>
  <c r="AF214" i="22"/>
  <c r="AE214" i="22"/>
  <c r="AD214" i="22"/>
  <c r="AC214" i="22"/>
  <c r="AB214" i="22"/>
  <c r="AA214" i="22"/>
  <c r="Z214" i="22"/>
  <c r="Y214" i="22"/>
  <c r="X214" i="22"/>
  <c r="W214" i="22"/>
  <c r="V214" i="22"/>
  <c r="U214" i="22"/>
  <c r="T214" i="22"/>
  <c r="S214" i="22"/>
  <c r="R214" i="22"/>
  <c r="Q214" i="22"/>
  <c r="P214" i="22"/>
  <c r="O214" i="22"/>
  <c r="N214" i="22"/>
  <c r="M214" i="22"/>
  <c r="L214" i="22"/>
  <c r="K214" i="22"/>
  <c r="J214" i="22"/>
  <c r="I214" i="22"/>
  <c r="H214" i="22"/>
  <c r="G214" i="22"/>
  <c r="F214" i="22"/>
  <c r="AJ210" i="22"/>
  <c r="AI210" i="22"/>
  <c r="AH210" i="22"/>
  <c r="AG210" i="22"/>
  <c r="AF210" i="22"/>
  <c r="AE210" i="22"/>
  <c r="AD210" i="22"/>
  <c r="AC210" i="22"/>
  <c r="AB210" i="22"/>
  <c r="AA210" i="22"/>
  <c r="Z210" i="22"/>
  <c r="Y210" i="22"/>
  <c r="X210" i="22"/>
  <c r="W210" i="22"/>
  <c r="V210" i="22"/>
  <c r="U210" i="22"/>
  <c r="T210" i="22"/>
  <c r="S210" i="22"/>
  <c r="R210" i="22"/>
  <c r="Q210" i="22"/>
  <c r="P210" i="22"/>
  <c r="O210" i="22"/>
  <c r="N210" i="22"/>
  <c r="M210" i="22"/>
  <c r="L210" i="22"/>
  <c r="K210" i="22"/>
  <c r="J210" i="22"/>
  <c r="I210" i="22"/>
  <c r="H210" i="22"/>
  <c r="G210" i="22"/>
  <c r="F210" i="22"/>
  <c r="AJ209" i="22"/>
  <c r="AI209" i="22"/>
  <c r="AH209" i="22"/>
  <c r="AG209" i="22"/>
  <c r="AF209" i="22"/>
  <c r="AE209" i="22"/>
  <c r="AD209" i="22"/>
  <c r="AC209" i="22"/>
  <c r="AB209" i="22"/>
  <c r="AA209" i="22"/>
  <c r="Z209" i="22"/>
  <c r="Y209" i="22"/>
  <c r="X209" i="22"/>
  <c r="W209" i="22"/>
  <c r="V209" i="22"/>
  <c r="U209" i="22"/>
  <c r="T209" i="22"/>
  <c r="S209" i="22"/>
  <c r="R209" i="22"/>
  <c r="Q209" i="22"/>
  <c r="P209" i="22"/>
  <c r="O209" i="22"/>
  <c r="N209" i="22"/>
  <c r="M209" i="22"/>
  <c r="L209" i="22"/>
  <c r="K209" i="22"/>
  <c r="J209" i="22"/>
  <c r="I209" i="22"/>
  <c r="H209" i="22"/>
  <c r="G209" i="22"/>
  <c r="F209" i="22"/>
  <c r="AJ208" i="22"/>
  <c r="AI208" i="22"/>
  <c r="AH208" i="22"/>
  <c r="AG208" i="22"/>
  <c r="AF208" i="22"/>
  <c r="AE208" i="22"/>
  <c r="AD208" i="22"/>
  <c r="AC208" i="22"/>
  <c r="AB208" i="22"/>
  <c r="AA208" i="22"/>
  <c r="Z208" i="22"/>
  <c r="Y208" i="22"/>
  <c r="X208" i="22"/>
  <c r="W208" i="22"/>
  <c r="V208" i="22"/>
  <c r="U208" i="22"/>
  <c r="T208" i="22"/>
  <c r="S208" i="22"/>
  <c r="R208" i="22"/>
  <c r="Q208" i="22"/>
  <c r="P208" i="22"/>
  <c r="O208" i="22"/>
  <c r="N208" i="22"/>
  <c r="M208" i="22"/>
  <c r="L208" i="22"/>
  <c r="K208" i="22"/>
  <c r="J208" i="22"/>
  <c r="I208" i="22"/>
  <c r="H208" i="22"/>
  <c r="G208" i="22"/>
  <c r="F208" i="22"/>
  <c r="AI204" i="22"/>
  <c r="AH204" i="22"/>
  <c r="AG204" i="22"/>
  <c r="AF204" i="22"/>
  <c r="AE204" i="22"/>
  <c r="AD204" i="22"/>
  <c r="AC204" i="22"/>
  <c r="AB204" i="22"/>
  <c r="AA204" i="22"/>
  <c r="Z204" i="22"/>
  <c r="Y204" i="22"/>
  <c r="X204" i="22"/>
  <c r="W204" i="22"/>
  <c r="V204" i="22"/>
  <c r="U204" i="22"/>
  <c r="T204" i="22"/>
  <c r="S204" i="22"/>
  <c r="R204" i="22"/>
  <c r="Q204" i="22"/>
  <c r="P204" i="22"/>
  <c r="O204" i="22"/>
  <c r="N204" i="22"/>
  <c r="M204" i="22"/>
  <c r="L204" i="22"/>
  <c r="K204" i="22"/>
  <c r="J204" i="22"/>
  <c r="I204" i="22"/>
  <c r="H204" i="22"/>
  <c r="G204" i="22"/>
  <c r="F204" i="22"/>
  <c r="AI200" i="22"/>
  <c r="AH200" i="22"/>
  <c r="AG200" i="22"/>
  <c r="AF200" i="22"/>
  <c r="AE200" i="22"/>
  <c r="AD200" i="22"/>
  <c r="AC200" i="22"/>
  <c r="AB200" i="22"/>
  <c r="AA200" i="22"/>
  <c r="Z200" i="22"/>
  <c r="Y200" i="22"/>
  <c r="X200" i="22"/>
  <c r="W200" i="22"/>
  <c r="V200" i="22"/>
  <c r="U200" i="22"/>
  <c r="T200" i="22"/>
  <c r="S200" i="22"/>
  <c r="R200" i="22"/>
  <c r="Q200" i="22"/>
  <c r="P200" i="22"/>
  <c r="O200" i="22"/>
  <c r="N200" i="22"/>
  <c r="M200" i="22"/>
  <c r="L200" i="22"/>
  <c r="K200" i="22"/>
  <c r="J200" i="22"/>
  <c r="I200" i="22"/>
  <c r="H200" i="22"/>
  <c r="G200" i="22"/>
  <c r="F200" i="22"/>
  <c r="AI198" i="22"/>
  <c r="AH198" i="22"/>
  <c r="AG198" i="22"/>
  <c r="AF198" i="22"/>
  <c r="AE198" i="22"/>
  <c r="AD198" i="22"/>
  <c r="AC198" i="22"/>
  <c r="AB198" i="22"/>
  <c r="AA198" i="22"/>
  <c r="Z198" i="22"/>
  <c r="Y198" i="22"/>
  <c r="X198" i="22"/>
  <c r="W198" i="22"/>
  <c r="V198" i="22"/>
  <c r="U198" i="22"/>
  <c r="T198" i="22"/>
  <c r="S198" i="22"/>
  <c r="R198" i="22"/>
  <c r="Q198" i="22"/>
  <c r="P198" i="22"/>
  <c r="O198" i="22"/>
  <c r="N198" i="22"/>
  <c r="M198" i="22"/>
  <c r="L198" i="22"/>
  <c r="K198" i="22"/>
  <c r="J198" i="22"/>
  <c r="I198" i="22"/>
  <c r="H198" i="22"/>
  <c r="G198" i="22"/>
  <c r="F198" i="22"/>
  <c r="AI197" i="22"/>
  <c r="AH197" i="22"/>
  <c r="AG197" i="22"/>
  <c r="AF197" i="22"/>
  <c r="AE197" i="22"/>
  <c r="AD197" i="22"/>
  <c r="AC197" i="22"/>
  <c r="AB197" i="22"/>
  <c r="AA197" i="22"/>
  <c r="Z197" i="22"/>
  <c r="Y197" i="22"/>
  <c r="X197" i="22"/>
  <c r="W197" i="22"/>
  <c r="V197" i="22"/>
  <c r="U197" i="22"/>
  <c r="T197" i="22"/>
  <c r="S197" i="22"/>
  <c r="R197" i="22"/>
  <c r="Q197" i="22"/>
  <c r="P197" i="22"/>
  <c r="O197" i="22"/>
  <c r="N197" i="22"/>
  <c r="M197" i="22"/>
  <c r="L197" i="22"/>
  <c r="K197" i="22"/>
  <c r="J197" i="22"/>
  <c r="I197" i="22"/>
  <c r="H197" i="22"/>
  <c r="G197" i="22"/>
  <c r="F197" i="22"/>
  <c r="AI196" i="22"/>
  <c r="AH196" i="22"/>
  <c r="AG196" i="22"/>
  <c r="AF196" i="22"/>
  <c r="AE196" i="22"/>
  <c r="AD196" i="22"/>
  <c r="AC196" i="22"/>
  <c r="AB196" i="22"/>
  <c r="AA196" i="22"/>
  <c r="Z196" i="22"/>
  <c r="Y196" i="22"/>
  <c r="X196" i="22"/>
  <c r="W196" i="22"/>
  <c r="V196" i="22"/>
  <c r="U196" i="22"/>
  <c r="T196" i="22"/>
  <c r="S196" i="22"/>
  <c r="R196" i="22"/>
  <c r="Q196" i="22"/>
  <c r="P196" i="22"/>
  <c r="O196" i="22"/>
  <c r="N196" i="22"/>
  <c r="M196" i="22"/>
  <c r="L196" i="22"/>
  <c r="K196" i="22"/>
  <c r="J196" i="22"/>
  <c r="I196" i="22"/>
  <c r="H196" i="22"/>
  <c r="G196" i="22"/>
  <c r="F196" i="22"/>
  <c r="AI195" i="22"/>
  <c r="AH195" i="22"/>
  <c r="AG195" i="22"/>
  <c r="AF195" i="22"/>
  <c r="AE195" i="22"/>
  <c r="AD195" i="22"/>
  <c r="AC195" i="22"/>
  <c r="AB195" i="22"/>
  <c r="AA195" i="22"/>
  <c r="Z195" i="22"/>
  <c r="Y195" i="22"/>
  <c r="X195" i="22"/>
  <c r="W195" i="22"/>
  <c r="V195" i="22"/>
  <c r="U195" i="22"/>
  <c r="T195" i="22"/>
  <c r="S195" i="22"/>
  <c r="R195" i="22"/>
  <c r="Q195" i="22"/>
  <c r="P195" i="22"/>
  <c r="O195" i="22"/>
  <c r="N195" i="22"/>
  <c r="M195" i="22"/>
  <c r="L195" i="22"/>
  <c r="K195" i="22"/>
  <c r="J195" i="22"/>
  <c r="I195" i="22"/>
  <c r="H195" i="22"/>
  <c r="G195" i="22"/>
  <c r="F195" i="22"/>
  <c r="AI194" i="22"/>
  <c r="AH194" i="22"/>
  <c r="AG194" i="22"/>
  <c r="AF194" i="22"/>
  <c r="AE194" i="22"/>
  <c r="AD194" i="22"/>
  <c r="AC194" i="22"/>
  <c r="AB194" i="22"/>
  <c r="AA194" i="22"/>
  <c r="Z194" i="22"/>
  <c r="Y194" i="22"/>
  <c r="X194" i="22"/>
  <c r="W194" i="22"/>
  <c r="V194" i="22"/>
  <c r="U194" i="22"/>
  <c r="T194" i="22"/>
  <c r="S194" i="22"/>
  <c r="R194" i="22"/>
  <c r="Q194" i="22"/>
  <c r="P194" i="22"/>
  <c r="O194" i="22"/>
  <c r="N194" i="22"/>
  <c r="M194" i="22"/>
  <c r="L194" i="22"/>
  <c r="K194" i="22"/>
  <c r="J194" i="22"/>
  <c r="I194" i="22"/>
  <c r="H194" i="22"/>
  <c r="G194" i="22"/>
  <c r="F194" i="22"/>
  <c r="AI193" i="22"/>
  <c r="AH193" i="22"/>
  <c r="AG193" i="22"/>
  <c r="AF193" i="22"/>
  <c r="AE193" i="22"/>
  <c r="AD193" i="22"/>
  <c r="AC193" i="22"/>
  <c r="AB193" i="22"/>
  <c r="AA193" i="22"/>
  <c r="Z193" i="22"/>
  <c r="Y193" i="22"/>
  <c r="X193" i="22"/>
  <c r="W193" i="22"/>
  <c r="V193" i="22"/>
  <c r="U193" i="22"/>
  <c r="T193" i="22"/>
  <c r="S193" i="22"/>
  <c r="R193" i="22"/>
  <c r="Q193" i="22"/>
  <c r="P193" i="22"/>
  <c r="O193" i="22"/>
  <c r="N193" i="22"/>
  <c r="M193" i="22"/>
  <c r="L193" i="22"/>
  <c r="K193" i="22"/>
  <c r="J193" i="22"/>
  <c r="I193" i="22"/>
  <c r="H193" i="22"/>
  <c r="G193" i="22"/>
  <c r="F193" i="22"/>
  <c r="AI192" i="22"/>
  <c r="AH192" i="22"/>
  <c r="AG192" i="22"/>
  <c r="AF192" i="22"/>
  <c r="AE192" i="22"/>
  <c r="AD192" i="22"/>
  <c r="AC192" i="22"/>
  <c r="AB192" i="22"/>
  <c r="AA192" i="22"/>
  <c r="Z192" i="22"/>
  <c r="Y192" i="22"/>
  <c r="X192" i="22"/>
  <c r="W192" i="22"/>
  <c r="V192" i="22"/>
  <c r="U192" i="22"/>
  <c r="T192" i="22"/>
  <c r="S192" i="22"/>
  <c r="R192" i="22"/>
  <c r="Q192" i="22"/>
  <c r="P192" i="22"/>
  <c r="O192" i="22"/>
  <c r="N192" i="22"/>
  <c r="M192" i="22"/>
  <c r="L192" i="22"/>
  <c r="K192" i="22"/>
  <c r="J192" i="22"/>
  <c r="I192" i="22"/>
  <c r="H192" i="22"/>
  <c r="G192" i="22"/>
  <c r="F192" i="22"/>
  <c r="D186" i="22"/>
  <c r="D185" i="22"/>
  <c r="D183" i="22"/>
  <c r="D182" i="22"/>
  <c r="D181" i="22"/>
  <c r="C179" i="22"/>
  <c r="D178" i="22"/>
  <c r="C178" i="22"/>
  <c r="C177" i="22"/>
  <c r="D176" i="22"/>
  <c r="D174" i="22"/>
  <c r="D173" i="22"/>
  <c r="D172" i="22"/>
  <c r="D171" i="22"/>
  <c r="D170" i="22"/>
  <c r="D169" i="22"/>
  <c r="D168" i="22"/>
  <c r="D166" i="22"/>
  <c r="D165" i="22"/>
  <c r="D164" i="22"/>
  <c r="D163" i="22"/>
  <c r="D162" i="22"/>
  <c r="D161" i="22"/>
  <c r="D160" i="22"/>
  <c r="AJ156" i="22"/>
  <c r="AI156" i="22"/>
  <c r="AH156" i="22"/>
  <c r="AG156" i="22"/>
  <c r="AF156" i="22"/>
  <c r="AE156" i="22"/>
  <c r="AD156" i="22"/>
  <c r="AC156" i="22"/>
  <c r="AB156" i="22"/>
  <c r="AA156" i="22"/>
  <c r="Z156" i="22"/>
  <c r="Y156" i="22"/>
  <c r="X156" i="22"/>
  <c r="W156" i="22"/>
  <c r="V156" i="22"/>
  <c r="U156" i="22"/>
  <c r="T156" i="22"/>
  <c r="S156" i="22"/>
  <c r="R156" i="22"/>
  <c r="Q156" i="22"/>
  <c r="P156" i="22"/>
  <c r="O156" i="22"/>
  <c r="N156" i="22"/>
  <c r="M156" i="22"/>
  <c r="L156" i="22"/>
  <c r="K156" i="22"/>
  <c r="J156" i="22"/>
  <c r="I156" i="22"/>
  <c r="H156" i="22"/>
  <c r="G156" i="22"/>
  <c r="F156" i="22"/>
  <c r="AJ155" i="22"/>
  <c r="AI155" i="22"/>
  <c r="AH155" i="22"/>
  <c r="AG155" i="22"/>
  <c r="AF155" i="22"/>
  <c r="AE155" i="22"/>
  <c r="AD155" i="22"/>
  <c r="AC155" i="22"/>
  <c r="AB155" i="22"/>
  <c r="AA155" i="22"/>
  <c r="Z155" i="22"/>
  <c r="Y155" i="22"/>
  <c r="X155" i="22"/>
  <c r="W155" i="22"/>
  <c r="V155" i="22"/>
  <c r="U155" i="22"/>
  <c r="T155" i="22"/>
  <c r="S155" i="22"/>
  <c r="R155" i="22"/>
  <c r="Q155" i="22"/>
  <c r="P155" i="22"/>
  <c r="O155" i="22"/>
  <c r="N155" i="22"/>
  <c r="M155" i="22"/>
  <c r="L155" i="22"/>
  <c r="K155" i="22"/>
  <c r="J155" i="22"/>
  <c r="I155" i="22"/>
  <c r="H155" i="22"/>
  <c r="G155" i="22"/>
  <c r="F155" i="22"/>
  <c r="AJ154" i="22"/>
  <c r="AI154" i="22"/>
  <c r="AH154" i="22"/>
  <c r="AG154" i="22"/>
  <c r="AF154" i="22"/>
  <c r="AE154" i="22"/>
  <c r="AD154" i="22"/>
  <c r="AC154" i="22"/>
  <c r="AB154" i="22"/>
  <c r="AA154" i="22"/>
  <c r="Z154" i="22"/>
  <c r="Y154" i="22"/>
  <c r="X154" i="22"/>
  <c r="W154" i="22"/>
  <c r="V154" i="22"/>
  <c r="U154" i="22"/>
  <c r="T154" i="22"/>
  <c r="S154" i="22"/>
  <c r="R154" i="22"/>
  <c r="Q154" i="22"/>
  <c r="P154" i="22"/>
  <c r="O154" i="22"/>
  <c r="N154" i="22"/>
  <c r="M154" i="22"/>
  <c r="L154" i="22"/>
  <c r="K154" i="22"/>
  <c r="J154" i="22"/>
  <c r="I154" i="22"/>
  <c r="H154" i="22"/>
  <c r="G154" i="22"/>
  <c r="F154" i="22"/>
  <c r="AJ153" i="22"/>
  <c r="AI153" i="22"/>
  <c r="AH153" i="22"/>
  <c r="AG153" i="22"/>
  <c r="AF153" i="22"/>
  <c r="AE153" i="22"/>
  <c r="AD153" i="22"/>
  <c r="AC153" i="22"/>
  <c r="AB153" i="22"/>
  <c r="AA153" i="22"/>
  <c r="Z153" i="22"/>
  <c r="Y153" i="22"/>
  <c r="X153" i="22"/>
  <c r="W153" i="22"/>
  <c r="V153" i="22"/>
  <c r="U153" i="22"/>
  <c r="T153" i="22"/>
  <c r="S153" i="22"/>
  <c r="R153" i="22"/>
  <c r="Q153" i="22"/>
  <c r="P153" i="22"/>
  <c r="O153" i="22"/>
  <c r="N153" i="22"/>
  <c r="M153" i="22"/>
  <c r="L153" i="22"/>
  <c r="K153" i="22"/>
  <c r="J153" i="22"/>
  <c r="I153" i="22"/>
  <c r="H153" i="22"/>
  <c r="G153" i="22"/>
  <c r="F153" i="22"/>
  <c r="AJ152" i="22"/>
  <c r="AI152" i="22"/>
  <c r="AH152" i="22"/>
  <c r="AG152" i="22"/>
  <c r="AF152" i="22"/>
  <c r="AE152" i="22"/>
  <c r="AD152" i="22"/>
  <c r="AC152" i="22"/>
  <c r="AB152" i="22"/>
  <c r="AA152" i="22"/>
  <c r="Z152" i="22"/>
  <c r="Y152" i="22"/>
  <c r="X152" i="22"/>
  <c r="W152" i="22"/>
  <c r="V152" i="22"/>
  <c r="U152" i="22"/>
  <c r="T152" i="22"/>
  <c r="S152" i="22"/>
  <c r="R152" i="22"/>
  <c r="Q152" i="22"/>
  <c r="P152" i="22"/>
  <c r="O152" i="22"/>
  <c r="N152" i="22"/>
  <c r="M152" i="22"/>
  <c r="L152" i="22"/>
  <c r="K152" i="22"/>
  <c r="J152" i="22"/>
  <c r="I152" i="22"/>
  <c r="H152" i="22"/>
  <c r="G152" i="22"/>
  <c r="F152" i="22"/>
  <c r="AI150" i="22"/>
  <c r="AH150" i="22"/>
  <c r="AG150" i="22"/>
  <c r="AF150" i="22"/>
  <c r="AE150" i="22"/>
  <c r="AD150" i="22"/>
  <c r="AC150" i="22"/>
  <c r="AB150" i="22"/>
  <c r="AA150" i="22"/>
  <c r="Z150" i="22"/>
  <c r="Y150" i="22"/>
  <c r="X150" i="22"/>
  <c r="W150" i="22"/>
  <c r="V150" i="22"/>
  <c r="U150" i="22"/>
  <c r="T150" i="22"/>
  <c r="S150" i="22"/>
  <c r="R150" i="22"/>
  <c r="Q150" i="22"/>
  <c r="P150" i="22"/>
  <c r="O150" i="22"/>
  <c r="N150" i="22"/>
  <c r="M150" i="22"/>
  <c r="L150" i="22"/>
  <c r="K150" i="22"/>
  <c r="J150" i="22"/>
  <c r="I150" i="22"/>
  <c r="H150" i="22"/>
  <c r="G150" i="22"/>
  <c r="F150" i="22"/>
  <c r="AI149" i="22"/>
  <c r="AH149" i="22"/>
  <c r="AG149" i="22"/>
  <c r="AF149" i="22"/>
  <c r="AE149" i="22"/>
  <c r="AD149" i="22"/>
  <c r="AC149" i="22"/>
  <c r="AB149" i="22"/>
  <c r="AA149" i="22"/>
  <c r="Z149" i="22"/>
  <c r="Y149" i="22"/>
  <c r="X149" i="22"/>
  <c r="W149" i="22"/>
  <c r="V149" i="22"/>
  <c r="U149" i="22"/>
  <c r="T149" i="22"/>
  <c r="S149" i="22"/>
  <c r="R149" i="22"/>
  <c r="Q149" i="22"/>
  <c r="P149" i="22"/>
  <c r="O149" i="22"/>
  <c r="N149" i="22"/>
  <c r="M149" i="22"/>
  <c r="L149" i="22"/>
  <c r="K149" i="22"/>
  <c r="J149" i="22"/>
  <c r="I149" i="22"/>
  <c r="H149" i="22"/>
  <c r="G149" i="22"/>
  <c r="F149" i="22"/>
  <c r="AI148" i="22"/>
  <c r="AH148" i="22"/>
  <c r="AG148" i="22"/>
  <c r="AF148" i="22"/>
  <c r="AE148" i="22"/>
  <c r="AD148" i="22"/>
  <c r="AC148" i="22"/>
  <c r="AB148" i="22"/>
  <c r="AA148" i="22"/>
  <c r="Z148" i="22"/>
  <c r="Y148" i="22"/>
  <c r="X148" i="22"/>
  <c r="W148" i="22"/>
  <c r="V148" i="22"/>
  <c r="U148" i="22"/>
  <c r="T148" i="22"/>
  <c r="S148" i="22"/>
  <c r="R148" i="22"/>
  <c r="Q148" i="22"/>
  <c r="P148" i="22"/>
  <c r="O148" i="22"/>
  <c r="N148" i="22"/>
  <c r="M148" i="22"/>
  <c r="L148" i="22"/>
  <c r="K148" i="22"/>
  <c r="J148" i="22"/>
  <c r="I148" i="22"/>
  <c r="H148" i="22"/>
  <c r="G148" i="22"/>
  <c r="F148" i="22"/>
  <c r="F146" i="22"/>
  <c r="D146" i="22"/>
  <c r="F145" i="22"/>
  <c r="C145" i="22"/>
  <c r="F144" i="22"/>
  <c r="F143" i="22"/>
  <c r="F142" i="22"/>
  <c r="E142" i="22"/>
  <c r="D142" i="22"/>
  <c r="F141" i="22"/>
  <c r="E141" i="22"/>
  <c r="D141" i="22"/>
  <c r="F140" i="22"/>
  <c r="E140" i="22"/>
  <c r="D140" i="22"/>
  <c r="D139" i="22"/>
  <c r="AJ133" i="22"/>
  <c r="AI133" i="22"/>
  <c r="AH133" i="22"/>
  <c r="AG133" i="22"/>
  <c r="AF133" i="22"/>
  <c r="AE133" i="22"/>
  <c r="AD133" i="22"/>
  <c r="AC133" i="22"/>
  <c r="AB133" i="22"/>
  <c r="AA133" i="22"/>
  <c r="Z133" i="22"/>
  <c r="Y133" i="22"/>
  <c r="X133" i="22"/>
  <c r="W133" i="22"/>
  <c r="V133" i="22"/>
  <c r="U133" i="22"/>
  <c r="T133" i="22"/>
  <c r="S133" i="22"/>
  <c r="R133" i="22"/>
  <c r="Q133" i="22"/>
  <c r="P133" i="22"/>
  <c r="O133" i="22"/>
  <c r="N133" i="22"/>
  <c r="M133" i="22"/>
  <c r="L133" i="22"/>
  <c r="K133" i="22"/>
  <c r="J133" i="22"/>
  <c r="I133" i="22"/>
  <c r="H133" i="22"/>
  <c r="G133" i="22"/>
  <c r="F133" i="22"/>
  <c r="AJ132" i="22"/>
  <c r="AI132" i="22"/>
  <c r="AH132" i="22"/>
  <c r="AG132" i="22"/>
  <c r="AF132" i="22"/>
  <c r="AE132" i="22"/>
  <c r="AD132" i="22"/>
  <c r="AC132" i="22"/>
  <c r="AB132" i="22"/>
  <c r="AA132" i="22"/>
  <c r="Z132" i="22"/>
  <c r="Y132" i="22"/>
  <c r="X132" i="22"/>
  <c r="W132" i="22"/>
  <c r="V132" i="22"/>
  <c r="U132" i="22"/>
  <c r="T132" i="22"/>
  <c r="S132" i="22"/>
  <c r="R132" i="22"/>
  <c r="Q132" i="22"/>
  <c r="P132" i="22"/>
  <c r="O132" i="22"/>
  <c r="N132" i="22"/>
  <c r="M132" i="22"/>
  <c r="L132" i="22"/>
  <c r="K132" i="22"/>
  <c r="J132" i="22"/>
  <c r="I132" i="22"/>
  <c r="H132" i="22"/>
  <c r="G132" i="22"/>
  <c r="F132" i="22"/>
  <c r="AJ131" i="22"/>
  <c r="AI131" i="22"/>
  <c r="AH131" i="22"/>
  <c r="AG131" i="22"/>
  <c r="AF131" i="22"/>
  <c r="AE131" i="22"/>
  <c r="AD131" i="22"/>
  <c r="AC131" i="22"/>
  <c r="AB131" i="22"/>
  <c r="AA131" i="22"/>
  <c r="Z131" i="22"/>
  <c r="Y131" i="22"/>
  <c r="X131" i="22"/>
  <c r="W131" i="22"/>
  <c r="V131" i="22"/>
  <c r="U131" i="22"/>
  <c r="T131" i="22"/>
  <c r="S131" i="22"/>
  <c r="R131" i="22"/>
  <c r="Q131" i="22"/>
  <c r="P131" i="22"/>
  <c r="O131" i="22"/>
  <c r="N131" i="22"/>
  <c r="M131" i="22"/>
  <c r="L131" i="22"/>
  <c r="K131" i="22"/>
  <c r="J131" i="22"/>
  <c r="I131" i="22"/>
  <c r="H131" i="22"/>
  <c r="G131" i="22"/>
  <c r="F131" i="22"/>
  <c r="AI126" i="22"/>
  <c r="AH126" i="22"/>
  <c r="AG126" i="22"/>
  <c r="AF126" i="22"/>
  <c r="AE126" i="22"/>
  <c r="AD126" i="22"/>
  <c r="AC126" i="22"/>
  <c r="AB126" i="22"/>
  <c r="AA126" i="22"/>
  <c r="Z126" i="22"/>
  <c r="Y126" i="22"/>
  <c r="X126" i="22"/>
  <c r="W126" i="22"/>
  <c r="V126" i="22"/>
  <c r="U126" i="22"/>
  <c r="T126" i="22"/>
  <c r="S126" i="22"/>
  <c r="R126" i="22"/>
  <c r="Q126" i="22"/>
  <c r="P126" i="22"/>
  <c r="O126" i="22"/>
  <c r="N126" i="22"/>
  <c r="M126" i="22"/>
  <c r="L126" i="22"/>
  <c r="K126" i="22"/>
  <c r="J126" i="22"/>
  <c r="I126" i="22"/>
  <c r="H126" i="22"/>
  <c r="G126" i="22"/>
  <c r="F126" i="22"/>
  <c r="AI125" i="22"/>
  <c r="AH125" i="22"/>
  <c r="AG125" i="22"/>
  <c r="AF125" i="22"/>
  <c r="AE125" i="22"/>
  <c r="AD125" i="22"/>
  <c r="AC125" i="22"/>
  <c r="AB125" i="22"/>
  <c r="AA125" i="22"/>
  <c r="Z125" i="22"/>
  <c r="Y125" i="22"/>
  <c r="X125" i="22"/>
  <c r="W125" i="22"/>
  <c r="V125" i="22"/>
  <c r="U125" i="22"/>
  <c r="T125" i="22"/>
  <c r="S125" i="22"/>
  <c r="R125" i="22"/>
  <c r="Q125" i="22"/>
  <c r="P125" i="22"/>
  <c r="O125" i="22"/>
  <c r="N125" i="22"/>
  <c r="M125" i="22"/>
  <c r="L125" i="22"/>
  <c r="K125" i="22"/>
  <c r="J125" i="22"/>
  <c r="I125" i="22"/>
  <c r="H125" i="22"/>
  <c r="G125" i="22"/>
  <c r="F125" i="22"/>
  <c r="D125" i="22"/>
  <c r="C125" i="22"/>
  <c r="AI124" i="22"/>
  <c r="AH124" i="22"/>
  <c r="AG124" i="22"/>
  <c r="AF124" i="22"/>
  <c r="AE124" i="22"/>
  <c r="AD124" i="22"/>
  <c r="AC124" i="22"/>
  <c r="AB124" i="22"/>
  <c r="AA124" i="22"/>
  <c r="Z124" i="22"/>
  <c r="Y124" i="22"/>
  <c r="X124" i="22"/>
  <c r="W124" i="22"/>
  <c r="V124" i="22"/>
  <c r="U124" i="22"/>
  <c r="T124" i="22"/>
  <c r="S124" i="22"/>
  <c r="R124" i="22"/>
  <c r="Q124" i="22"/>
  <c r="P124" i="22"/>
  <c r="O124" i="22"/>
  <c r="N124" i="22"/>
  <c r="M124" i="22"/>
  <c r="L124" i="22"/>
  <c r="K124" i="22"/>
  <c r="J124" i="22"/>
  <c r="I124" i="22"/>
  <c r="H124" i="22"/>
  <c r="G124" i="22"/>
  <c r="F124" i="22"/>
  <c r="D124" i="22"/>
  <c r="C124" i="22"/>
  <c r="AI123" i="22"/>
  <c r="AH123" i="22"/>
  <c r="AG123" i="22"/>
  <c r="AF123" i="22"/>
  <c r="AE123" i="22"/>
  <c r="AD123" i="22"/>
  <c r="AC123" i="22"/>
  <c r="AB123" i="22"/>
  <c r="AA123" i="22"/>
  <c r="Z123" i="22"/>
  <c r="Y123" i="22"/>
  <c r="X123" i="22"/>
  <c r="W123" i="22"/>
  <c r="V123" i="22"/>
  <c r="U123" i="22"/>
  <c r="T123" i="22"/>
  <c r="S123" i="22"/>
  <c r="R123" i="22"/>
  <c r="Q123" i="22"/>
  <c r="P123" i="22"/>
  <c r="O123" i="22"/>
  <c r="N123" i="22"/>
  <c r="M123" i="22"/>
  <c r="L123" i="22"/>
  <c r="K123" i="22"/>
  <c r="J123" i="22"/>
  <c r="I123" i="22"/>
  <c r="H123" i="22"/>
  <c r="G123" i="22"/>
  <c r="F123" i="22"/>
  <c r="D123" i="22"/>
  <c r="AI122" i="22"/>
  <c r="AH122" i="22"/>
  <c r="AG122" i="22"/>
  <c r="AF122" i="22"/>
  <c r="AE122" i="22"/>
  <c r="AD122" i="22"/>
  <c r="AC122" i="22"/>
  <c r="AB122" i="22"/>
  <c r="AA122" i="22"/>
  <c r="Z122" i="22"/>
  <c r="Y122" i="22"/>
  <c r="X122" i="22"/>
  <c r="W122" i="22"/>
  <c r="V122" i="22"/>
  <c r="U122" i="22"/>
  <c r="T122" i="22"/>
  <c r="S122" i="22"/>
  <c r="R122" i="22"/>
  <c r="Q122" i="22"/>
  <c r="P122" i="22"/>
  <c r="O122" i="22"/>
  <c r="N122" i="22"/>
  <c r="M122" i="22"/>
  <c r="L122" i="22"/>
  <c r="K122" i="22"/>
  <c r="J122" i="22"/>
  <c r="I122" i="22"/>
  <c r="H122" i="22"/>
  <c r="G122" i="22"/>
  <c r="F122" i="22"/>
  <c r="D122" i="22"/>
  <c r="K120" i="22"/>
  <c r="J120" i="22"/>
  <c r="I120" i="22"/>
  <c r="H120" i="22"/>
  <c r="G120" i="22"/>
  <c r="F120" i="22"/>
  <c r="E120" i="22"/>
  <c r="D120" i="22"/>
  <c r="C114" i="22"/>
  <c r="C113" i="22"/>
  <c r="AH112" i="22"/>
  <c r="AH113" i="22" s="1"/>
  <c r="AH114" i="22" s="1"/>
  <c r="AH115" i="22" s="1"/>
  <c r="AE112" i="22"/>
  <c r="AD112" i="22"/>
  <c r="Y112" i="22"/>
  <c r="X112" i="22"/>
  <c r="V112" i="22"/>
  <c r="V113" i="22" s="1"/>
  <c r="V114" i="22" s="1"/>
  <c r="V115" i="22" s="1"/>
  <c r="S112" i="22"/>
  <c r="R112" i="22"/>
  <c r="M112" i="22"/>
  <c r="L112" i="22"/>
  <c r="J112" i="22"/>
  <c r="J113" i="22" s="1"/>
  <c r="J114" i="22" s="1"/>
  <c r="J115" i="22" s="1"/>
  <c r="G112" i="22"/>
  <c r="F112" i="22"/>
  <c r="AH111" i="22"/>
  <c r="AF111" i="22"/>
  <c r="AE111" i="22"/>
  <c r="AE113" i="22" s="1"/>
  <c r="AE114" i="22" s="1"/>
  <c r="AE115" i="22" s="1"/>
  <c r="AC111" i="22"/>
  <c r="Z111" i="22"/>
  <c r="Y111" i="22"/>
  <c r="Y113" i="22" s="1"/>
  <c r="Y114" i="22" s="1"/>
  <c r="Y115" i="22" s="1"/>
  <c r="V111" i="22"/>
  <c r="T111" i="22"/>
  <c r="S111" i="22"/>
  <c r="S113" i="22" s="1"/>
  <c r="S114" i="22" s="1"/>
  <c r="S115" i="22" s="1"/>
  <c r="Q111" i="22"/>
  <c r="N111" i="22"/>
  <c r="M111" i="22"/>
  <c r="M113" i="22" s="1"/>
  <c r="M114" i="22" s="1"/>
  <c r="M115" i="22" s="1"/>
  <c r="J111" i="22"/>
  <c r="H111" i="22"/>
  <c r="G111" i="22"/>
  <c r="G113" i="22" s="1"/>
  <c r="G114" i="22" s="1"/>
  <c r="G115" i="22" s="1"/>
  <c r="D111" i="22"/>
  <c r="K109" i="22"/>
  <c r="AG112" i="22" s="1"/>
  <c r="J109" i="22"/>
  <c r="I109" i="22"/>
  <c r="H109" i="22"/>
  <c r="G109" i="22"/>
  <c r="F109" i="22"/>
  <c r="E109" i="22"/>
  <c r="D109" i="22"/>
  <c r="D103" i="22"/>
  <c r="D102" i="22"/>
  <c r="AI100" i="22"/>
  <c r="AH100" i="22"/>
  <c r="AG100" i="22"/>
  <c r="AF100" i="22"/>
  <c r="AE100" i="22"/>
  <c r="AD100" i="22"/>
  <c r="AC100" i="22"/>
  <c r="AB100" i="22"/>
  <c r="AA100" i="22"/>
  <c r="Z100" i="22"/>
  <c r="Y100" i="22"/>
  <c r="X100" i="22"/>
  <c r="W100" i="22"/>
  <c r="V100" i="22"/>
  <c r="U100" i="22"/>
  <c r="T100" i="22"/>
  <c r="S100" i="22"/>
  <c r="R100" i="22"/>
  <c r="Q100" i="22"/>
  <c r="P100" i="22"/>
  <c r="O100" i="22"/>
  <c r="N100" i="22"/>
  <c r="M100" i="22"/>
  <c r="L100" i="22"/>
  <c r="K100" i="22"/>
  <c r="J100" i="22"/>
  <c r="I100" i="22"/>
  <c r="H100" i="22"/>
  <c r="G100" i="22"/>
  <c r="F100" i="22"/>
  <c r="D100" i="22"/>
  <c r="AI99" i="22"/>
  <c r="AH99" i="22"/>
  <c r="AG99" i="22"/>
  <c r="AF99" i="22"/>
  <c r="AE99" i="22"/>
  <c r="AD99" i="22"/>
  <c r="AC99" i="22"/>
  <c r="AB99" i="22"/>
  <c r="AA99" i="22"/>
  <c r="Z99" i="22"/>
  <c r="Y99" i="22"/>
  <c r="X99" i="22"/>
  <c r="W99" i="22"/>
  <c r="V99" i="22"/>
  <c r="U99" i="22"/>
  <c r="T99" i="22"/>
  <c r="S99" i="22"/>
  <c r="R99" i="22"/>
  <c r="Q99" i="22"/>
  <c r="P99" i="22"/>
  <c r="O99" i="22"/>
  <c r="N99" i="22"/>
  <c r="M99" i="22"/>
  <c r="L99" i="22"/>
  <c r="K99" i="22"/>
  <c r="J99" i="22"/>
  <c r="I99" i="22"/>
  <c r="H99" i="22"/>
  <c r="G99" i="22"/>
  <c r="F99" i="22"/>
  <c r="D99" i="22"/>
  <c r="AG90" i="22"/>
  <c r="AG96" i="22" s="1"/>
  <c r="AC90" i="22"/>
  <c r="AC96" i="22" s="1"/>
  <c r="AB90" i="22"/>
  <c r="Z90" i="22"/>
  <c r="Z96" i="22" s="1"/>
  <c r="V90" i="22"/>
  <c r="V96" i="22" s="1"/>
  <c r="R90" i="22"/>
  <c r="R96" i="22" s="1"/>
  <c r="Q90" i="22"/>
  <c r="Q96" i="22" s="1"/>
  <c r="O90" i="22"/>
  <c r="L90" i="22"/>
  <c r="G90" i="22"/>
  <c r="F90" i="22"/>
  <c r="F96" i="22" s="1"/>
  <c r="AI89" i="22"/>
  <c r="AI93" i="22" s="1"/>
  <c r="AI95" i="22" s="1"/>
  <c r="AE89" i="22"/>
  <c r="AE93" i="22" s="1"/>
  <c r="AA89" i="22"/>
  <c r="AA93" i="22" s="1"/>
  <c r="AA95" i="22" s="1"/>
  <c r="Z89" i="22"/>
  <c r="Z93" i="22" s="1"/>
  <c r="X89" i="22"/>
  <c r="X93" i="22" s="1"/>
  <c r="T89" i="22"/>
  <c r="T93" i="22" s="1"/>
  <c r="T94" i="22" s="1"/>
  <c r="P89" i="22"/>
  <c r="P93" i="22" s="1"/>
  <c r="O89" i="22"/>
  <c r="O93" i="22" s="1"/>
  <c r="M89" i="22"/>
  <c r="M93" i="22" s="1"/>
  <c r="J89" i="22"/>
  <c r="J93" i="22" s="1"/>
  <c r="AI88" i="22"/>
  <c r="AI92" i="22" s="1"/>
  <c r="AH88" i="22"/>
  <c r="AH92" i="22" s="1"/>
  <c r="AG88" i="22"/>
  <c r="AG92" i="22" s="1"/>
  <c r="AC88" i="22"/>
  <c r="AC92" i="22" s="1"/>
  <c r="Y88" i="22"/>
  <c r="Y92" i="22" s="1"/>
  <c r="X88" i="22"/>
  <c r="X92" i="22" s="1"/>
  <c r="V88" i="22"/>
  <c r="V92" i="22" s="1"/>
  <c r="R88" i="22"/>
  <c r="R92" i="22" s="1"/>
  <c r="N88" i="22"/>
  <c r="N92" i="22" s="1"/>
  <c r="M88" i="22"/>
  <c r="M92" i="22" s="1"/>
  <c r="K88" i="22"/>
  <c r="K92" i="22" s="1"/>
  <c r="H88" i="22"/>
  <c r="H92" i="22" s="1"/>
  <c r="F86" i="22"/>
  <c r="F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AJ71" i="22"/>
  <c r="AI71" i="22"/>
  <c r="AH71" i="22"/>
  <c r="AG71" i="22"/>
  <c r="AF71" i="22"/>
  <c r="AE71" i="22"/>
  <c r="AD71" i="22"/>
  <c r="AC71" i="22"/>
  <c r="AB71" i="22"/>
  <c r="AA71" i="22"/>
  <c r="Z71" i="22"/>
  <c r="Y71" i="22"/>
  <c r="X71" i="22"/>
  <c r="W71" i="22"/>
  <c r="V71" i="22"/>
  <c r="U71" i="22"/>
  <c r="T71" i="22"/>
  <c r="S71" i="22"/>
  <c r="R71" i="22"/>
  <c r="Q71" i="22"/>
  <c r="P71" i="22"/>
  <c r="O71" i="22"/>
  <c r="N71" i="22"/>
  <c r="M71" i="22"/>
  <c r="L71" i="22"/>
  <c r="K71" i="22"/>
  <c r="J71" i="22"/>
  <c r="I71" i="22"/>
  <c r="H71" i="22"/>
  <c r="G71" i="22"/>
  <c r="F71" i="22"/>
  <c r="AJ70" i="22"/>
  <c r="AI70" i="22"/>
  <c r="AH70" i="22"/>
  <c r="AG70" i="22"/>
  <c r="AF70" i="22"/>
  <c r="AE70" i="22"/>
  <c r="AD70" i="22"/>
  <c r="AC70" i="22"/>
  <c r="AB70" i="22"/>
  <c r="AA70" i="22"/>
  <c r="Z70" i="22"/>
  <c r="Y70" i="22"/>
  <c r="X70" i="22"/>
  <c r="W70" i="22"/>
  <c r="V70" i="22"/>
  <c r="U70" i="22"/>
  <c r="T70" i="22"/>
  <c r="S70" i="22"/>
  <c r="R70" i="22"/>
  <c r="Q70" i="22"/>
  <c r="P70" i="22"/>
  <c r="O70" i="22"/>
  <c r="N70" i="22"/>
  <c r="M70" i="22"/>
  <c r="L70" i="22"/>
  <c r="K70" i="22"/>
  <c r="J70" i="22"/>
  <c r="I70" i="22"/>
  <c r="H70" i="22"/>
  <c r="G70" i="22"/>
  <c r="F70" i="22"/>
  <c r="AJ69" i="22"/>
  <c r="AI69" i="22"/>
  <c r="AH69" i="22"/>
  <c r="AG69" i="22"/>
  <c r="AF69" i="22"/>
  <c r="AE69" i="22"/>
  <c r="AD69" i="22"/>
  <c r="AC69" i="22"/>
  <c r="AB69" i="22"/>
  <c r="AA69" i="22"/>
  <c r="Z69" i="22"/>
  <c r="Y69" i="22"/>
  <c r="X69" i="22"/>
  <c r="W69" i="22"/>
  <c r="V69" i="22"/>
  <c r="U69" i="22"/>
  <c r="T69" i="22"/>
  <c r="S69" i="22"/>
  <c r="R69" i="22"/>
  <c r="Q69" i="22"/>
  <c r="P69" i="22"/>
  <c r="O69" i="22"/>
  <c r="N69" i="22"/>
  <c r="M69" i="22"/>
  <c r="L69" i="22"/>
  <c r="K69" i="22"/>
  <c r="J69" i="22"/>
  <c r="I69" i="22"/>
  <c r="H69" i="22"/>
  <c r="G69" i="22"/>
  <c r="F69" i="22"/>
  <c r="AJ68" i="22"/>
  <c r="AI68" i="22"/>
  <c r="AH68" i="22"/>
  <c r="AG68" i="22"/>
  <c r="AF68" i="22"/>
  <c r="AE68" i="22"/>
  <c r="AD68" i="22"/>
  <c r="AC68" i="22"/>
  <c r="AB68" i="22"/>
  <c r="AA68" i="22"/>
  <c r="Z68" i="22"/>
  <c r="Y68" i="22"/>
  <c r="X68" i="22"/>
  <c r="W68" i="22"/>
  <c r="V68" i="22"/>
  <c r="U68" i="22"/>
  <c r="T68" i="22"/>
  <c r="S68" i="22"/>
  <c r="R68" i="22"/>
  <c r="Q68" i="22"/>
  <c r="P68" i="22"/>
  <c r="O68" i="22"/>
  <c r="N68" i="22"/>
  <c r="M68" i="22"/>
  <c r="L68" i="22"/>
  <c r="K68" i="22"/>
  <c r="J68" i="22"/>
  <c r="I68" i="22"/>
  <c r="H68" i="22"/>
  <c r="G68" i="22"/>
  <c r="F68" i="22"/>
  <c r="AJ67" i="22"/>
  <c r="AI67" i="22"/>
  <c r="AH67" i="22"/>
  <c r="AG67" i="22"/>
  <c r="AF67" i="22"/>
  <c r="AE67" i="22"/>
  <c r="AD67" i="22"/>
  <c r="AC67" i="22"/>
  <c r="AB67" i="22"/>
  <c r="AA67" i="22"/>
  <c r="Z67" i="22"/>
  <c r="Y67" i="22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I67" i="22"/>
  <c r="H67" i="22"/>
  <c r="G67" i="22"/>
  <c r="F67" i="22"/>
  <c r="AI65" i="22"/>
  <c r="AH65" i="22"/>
  <c r="AG65" i="22"/>
  <c r="AF65" i="22"/>
  <c r="AE65" i="22"/>
  <c r="AD65" i="22"/>
  <c r="AC65" i="22"/>
  <c r="AB65" i="22"/>
  <c r="AA65" i="22"/>
  <c r="Z65" i="22"/>
  <c r="Y65" i="22"/>
  <c r="X65" i="22"/>
  <c r="W65" i="22"/>
  <c r="V65" i="22"/>
  <c r="U65" i="22"/>
  <c r="T65" i="22"/>
  <c r="S65" i="22"/>
  <c r="R65" i="22"/>
  <c r="Q65" i="22"/>
  <c r="P65" i="22"/>
  <c r="O65" i="22"/>
  <c r="N65" i="22"/>
  <c r="M65" i="22"/>
  <c r="L65" i="22"/>
  <c r="K65" i="22"/>
  <c r="J65" i="22"/>
  <c r="I65" i="22"/>
  <c r="H65" i="22"/>
  <c r="G65" i="22"/>
  <c r="F65" i="22"/>
  <c r="AI64" i="22"/>
  <c r="AH64" i="22"/>
  <c r="AG64" i="22"/>
  <c r="AF64" i="22"/>
  <c r="AE64" i="22"/>
  <c r="AD64" i="22"/>
  <c r="AC64" i="22"/>
  <c r="AB64" i="22"/>
  <c r="AA64" i="22"/>
  <c r="Z64" i="22"/>
  <c r="Y64" i="22"/>
  <c r="X64" i="22"/>
  <c r="W64" i="22"/>
  <c r="V64" i="22"/>
  <c r="U64" i="22"/>
  <c r="T64" i="22"/>
  <c r="S64" i="22"/>
  <c r="R64" i="22"/>
  <c r="Q64" i="22"/>
  <c r="P64" i="22"/>
  <c r="O64" i="22"/>
  <c r="N64" i="22"/>
  <c r="M64" i="22"/>
  <c r="L64" i="22"/>
  <c r="K64" i="22"/>
  <c r="J64" i="22"/>
  <c r="I64" i="22"/>
  <c r="H64" i="22"/>
  <c r="G64" i="22"/>
  <c r="F64" i="22"/>
  <c r="D64" i="22"/>
  <c r="AI63" i="22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D63" i="22"/>
  <c r="D61" i="22"/>
  <c r="C61" i="22"/>
  <c r="D59" i="22"/>
  <c r="D58" i="22"/>
  <c r="D177" i="22" s="1"/>
  <c r="D57" i="22"/>
  <c r="D56" i="22"/>
  <c r="D53" i="22"/>
  <c r="C53" i="22"/>
  <c r="D51" i="22"/>
  <c r="D50" i="22"/>
  <c r="D48" i="22"/>
  <c r="D47" i="22"/>
  <c r="D44" i="22"/>
  <c r="D43" i="22"/>
  <c r="D42" i="22"/>
  <c r="D41" i="22"/>
  <c r="D40" i="22"/>
  <c r="D39" i="22"/>
  <c r="D38" i="22"/>
  <c r="D37" i="22"/>
  <c r="D36" i="22"/>
  <c r="D35" i="22"/>
  <c r="D32" i="22"/>
  <c r="AI31" i="22"/>
  <c r="AH31" i="22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D31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D30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D29" i="22"/>
  <c r="AJ20" i="22"/>
  <c r="AI20" i="22"/>
  <c r="D20" i="22"/>
  <c r="AJ18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D18" i="22"/>
  <c r="AG16" i="22"/>
  <c r="AC16" i="22"/>
  <c r="V16" i="22"/>
  <c r="R16" i="22"/>
  <c r="AJ15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D15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AJ14" i="22" s="1"/>
  <c r="D14" i="22" s="1"/>
  <c r="H14" i="22"/>
  <c r="G14" i="22"/>
  <c r="F14" i="22"/>
  <c r="AI10" i="22"/>
  <c r="AI11" i="22" s="1"/>
  <c r="AH10" i="22"/>
  <c r="AH11" i="22" s="1"/>
  <c r="AG10" i="22"/>
  <c r="AG11" i="22" s="1"/>
  <c r="AF10" i="22"/>
  <c r="AF11" i="22" s="1"/>
  <c r="AE10" i="22"/>
  <c r="AE11" i="22" s="1"/>
  <c r="AD10" i="22"/>
  <c r="AD11" i="22" s="1"/>
  <c r="AC10" i="22"/>
  <c r="AC11" i="22" s="1"/>
  <c r="AB10" i="22"/>
  <c r="AB11" i="22" s="1"/>
  <c r="AA10" i="22"/>
  <c r="AA11" i="22" s="1"/>
  <c r="Z10" i="22"/>
  <c r="Z11" i="22" s="1"/>
  <c r="Y10" i="22"/>
  <c r="Y11" i="22" s="1"/>
  <c r="X10" i="22"/>
  <c r="X11" i="22" s="1"/>
  <c r="W10" i="22"/>
  <c r="W11" i="22" s="1"/>
  <c r="V10" i="22"/>
  <c r="V11" i="22" s="1"/>
  <c r="U10" i="22"/>
  <c r="U11" i="22" s="1"/>
  <c r="T10" i="22"/>
  <c r="T11" i="22" s="1"/>
  <c r="S10" i="22"/>
  <c r="S11" i="22" s="1"/>
  <c r="R10" i="22"/>
  <c r="R11" i="22" s="1"/>
  <c r="Q10" i="22"/>
  <c r="Q11" i="22" s="1"/>
  <c r="P10" i="22"/>
  <c r="P11" i="22" s="1"/>
  <c r="O10" i="22"/>
  <c r="O11" i="22" s="1"/>
  <c r="N10" i="22"/>
  <c r="N11" i="22" s="1"/>
  <c r="M10" i="22"/>
  <c r="M11" i="22" s="1"/>
  <c r="L10" i="22"/>
  <c r="L11" i="22" s="1"/>
  <c r="K10" i="22"/>
  <c r="K11" i="22" s="1"/>
  <c r="J10" i="22"/>
  <c r="J11" i="22" s="1"/>
  <c r="I10" i="22"/>
  <c r="I11" i="22" s="1"/>
  <c r="H10" i="22"/>
  <c r="H11" i="22" s="1"/>
  <c r="G10" i="22"/>
  <c r="G11" i="22" s="1"/>
  <c r="F10" i="22"/>
  <c r="F11" i="22" s="1"/>
  <c r="AJ9" i="22"/>
  <c r="D9" i="22"/>
  <c r="AI8" i="22"/>
  <c r="AH8" i="22"/>
  <c r="AG8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D6" i="22"/>
  <c r="D6" i="22" a="1"/>
  <c r="D5" i="22"/>
  <c r="D5" i="22" a="1"/>
  <c r="D2" i="22"/>
  <c r="D5" i="16"/>
  <c r="D4" i="16"/>
  <c r="D5" i="13"/>
  <c r="D4" i="13"/>
  <c r="C1" i="13" s="1"/>
  <c r="D59" i="12"/>
  <c r="D58" i="12"/>
  <c r="D57" i="12"/>
  <c r="D56" i="12"/>
  <c r="D55" i="12"/>
  <c r="D54" i="12"/>
  <c r="D44" i="12"/>
  <c r="D43" i="12"/>
  <c r="D42" i="12"/>
  <c r="D41" i="12"/>
  <c r="D40" i="12"/>
  <c r="D39" i="12"/>
  <c r="D38" i="12"/>
  <c r="D37" i="12"/>
  <c r="C36" i="12"/>
  <c r="D34" i="12"/>
  <c r="C34" i="12"/>
  <c r="D33" i="12"/>
  <c r="C33" i="12"/>
  <c r="D32" i="12"/>
  <c r="D31" i="12"/>
  <c r="D30" i="12"/>
  <c r="D29" i="12"/>
  <c r="D28" i="12"/>
  <c r="D27" i="12"/>
  <c r="D26" i="12"/>
  <c r="D25" i="12"/>
  <c r="D22" i="12"/>
  <c r="E29" i="16" a="1"/>
  <c r="D20" i="13" a="1"/>
  <c r="E18" i="16" a="1"/>
  <c r="E19" i="16" a="1"/>
  <c r="D11" i="13" a="1"/>
  <c r="F13" i="16" a="1"/>
  <c r="E14" i="16" a="1"/>
  <c r="E8" i="13" a="1"/>
  <c r="D17" i="13" a="1"/>
  <c r="E20" i="16" a="1"/>
  <c r="F29" i="16" a="1"/>
  <c r="F20" i="16" a="1"/>
  <c r="E17" i="16" a="1"/>
  <c r="F17" i="16" a="1"/>
  <c r="E13" i="16" a="1"/>
  <c r="D8" i="13" a="1"/>
  <c r="F18" i="16" a="1"/>
  <c r="F14" i="16" a="1"/>
  <c r="F19" i="16" a="1"/>
  <c r="D16" i="13" a="1"/>
  <c r="D22" i="13" a="1"/>
  <c r="M94" i="22" l="1"/>
  <c r="M95" i="22"/>
  <c r="O94" i="22"/>
  <c r="O95" i="22"/>
  <c r="P95" i="22"/>
  <c r="P94" i="22"/>
  <c r="X95" i="22"/>
  <c r="X94" i="22"/>
  <c r="Z94" i="22"/>
  <c r="Z95" i="22"/>
  <c r="J94" i="22"/>
  <c r="J95" i="22"/>
  <c r="AE94" i="22"/>
  <c r="AE95" i="22"/>
  <c r="Z16" i="22"/>
  <c r="AI90" i="22"/>
  <c r="AA90" i="22"/>
  <c r="S90" i="22"/>
  <c r="K90" i="22"/>
  <c r="AG89" i="22"/>
  <c r="AG93" i="22" s="1"/>
  <c r="Y89" i="22"/>
  <c r="Y93" i="22" s="1"/>
  <c r="Q89" i="22"/>
  <c r="Q93" i="22" s="1"/>
  <c r="I89" i="22"/>
  <c r="I93" i="22" s="1"/>
  <c r="AE88" i="22"/>
  <c r="AE92" i="22" s="1"/>
  <c r="W88" i="22"/>
  <c r="W92" i="22" s="1"/>
  <c r="O88" i="22"/>
  <c r="O92" i="22" s="1"/>
  <c r="G88" i="22"/>
  <c r="G92" i="22" s="1"/>
  <c r="AF90" i="22"/>
  <c r="X90" i="22"/>
  <c r="P90" i="22"/>
  <c r="H90" i="22"/>
  <c r="AD89" i="22"/>
  <c r="AD93" i="22" s="1"/>
  <c r="V89" i="22"/>
  <c r="V93" i="22" s="1"/>
  <c r="N89" i="22"/>
  <c r="N93" i="22" s="1"/>
  <c r="F89" i="22"/>
  <c r="F93" i="22" s="1"/>
  <c r="AB88" i="22"/>
  <c r="AB92" i="22" s="1"/>
  <c r="T88" i="22"/>
  <c r="T92" i="22" s="1"/>
  <c r="L88" i="22"/>
  <c r="L92" i="22" s="1"/>
  <c r="P88" i="22"/>
  <c r="P92" i="22" s="1"/>
  <c r="Z88" i="22"/>
  <c r="Z92" i="22" s="1"/>
  <c r="G89" i="22"/>
  <c r="G93" i="22" s="1"/>
  <c r="R89" i="22"/>
  <c r="R93" i="22" s="1"/>
  <c r="AB89" i="22"/>
  <c r="AB93" i="22" s="1"/>
  <c r="I90" i="22"/>
  <c r="T90" i="22"/>
  <c r="AD90" i="22"/>
  <c r="AA94" i="22"/>
  <c r="J94" i="11"/>
  <c r="J95" i="11"/>
  <c r="F16" i="22"/>
  <c r="Q16" i="22"/>
  <c r="F88" i="22"/>
  <c r="F92" i="22" s="1"/>
  <c r="Q88" i="22"/>
  <c r="Q92" i="22" s="1"/>
  <c r="AA88" i="22"/>
  <c r="AA92" i="22" s="1"/>
  <c r="H89" i="22"/>
  <c r="H93" i="22" s="1"/>
  <c r="S89" i="22"/>
  <c r="S93" i="22" s="1"/>
  <c r="AC89" i="22"/>
  <c r="AC93" i="22" s="1"/>
  <c r="J90" i="22"/>
  <c r="U90" i="22"/>
  <c r="AE90" i="22"/>
  <c r="K94" i="11"/>
  <c r="K95" i="11"/>
  <c r="O16" i="11"/>
  <c r="R94" i="11"/>
  <c r="R95" i="11"/>
  <c r="L96" i="22"/>
  <c r="L16" i="22"/>
  <c r="I88" i="22"/>
  <c r="I92" i="22" s="1"/>
  <c r="S88" i="22"/>
  <c r="S92" i="22" s="1"/>
  <c r="AD88" i="22"/>
  <c r="AD92" i="22" s="1"/>
  <c r="K89" i="22"/>
  <c r="K93" i="22" s="1"/>
  <c r="U89" i="22"/>
  <c r="U93" i="22" s="1"/>
  <c r="AF89" i="22"/>
  <c r="AF93" i="22" s="1"/>
  <c r="M90" i="22"/>
  <c r="W90" i="22"/>
  <c r="AH90" i="22"/>
  <c r="S94" i="11"/>
  <c r="S95" i="11"/>
  <c r="J88" i="22"/>
  <c r="J92" i="22" s="1"/>
  <c r="U88" i="22"/>
  <c r="U92" i="22" s="1"/>
  <c r="AF88" i="22"/>
  <c r="AF92" i="22" s="1"/>
  <c r="L89" i="22"/>
  <c r="L93" i="22" s="1"/>
  <c r="W89" i="22"/>
  <c r="W93" i="22" s="1"/>
  <c r="AH89" i="22"/>
  <c r="AH93" i="22" s="1"/>
  <c r="N90" i="22"/>
  <c r="Y90" i="22"/>
  <c r="AI94" i="22"/>
  <c r="T95" i="22"/>
  <c r="Z94" i="11"/>
  <c r="Z95" i="11"/>
  <c r="O16" i="22"/>
  <c r="O96" i="22"/>
  <c r="AA94" i="11"/>
  <c r="AA95" i="11"/>
  <c r="AB96" i="22"/>
  <c r="AB16" i="22"/>
  <c r="AI94" i="11"/>
  <c r="AI95" i="11"/>
  <c r="G16" i="22"/>
  <c r="G96" i="22"/>
  <c r="K88" i="11"/>
  <c r="K92" i="11" s="1"/>
  <c r="AA88" i="11"/>
  <c r="AA92" i="11" s="1"/>
  <c r="M89" i="11"/>
  <c r="M93" i="11" s="1"/>
  <c r="AC89" i="11"/>
  <c r="AC93" i="11" s="1"/>
  <c r="G90" i="11"/>
  <c r="W90" i="11"/>
  <c r="AE90" i="11"/>
  <c r="V94" i="27"/>
  <c r="L88" i="11"/>
  <c r="L92" i="11" s="1"/>
  <c r="T88" i="11"/>
  <c r="T92" i="11" s="1"/>
  <c r="AB88" i="11"/>
  <c r="AB92" i="11" s="1"/>
  <c r="F89" i="11"/>
  <c r="F93" i="11" s="1"/>
  <c r="N89" i="11"/>
  <c r="N93" i="11" s="1"/>
  <c r="V89" i="11"/>
  <c r="V93" i="11" s="1"/>
  <c r="AD89" i="11"/>
  <c r="AD93" i="11" s="1"/>
  <c r="H90" i="11"/>
  <c r="P90" i="11"/>
  <c r="X90" i="11"/>
  <c r="AF90" i="11"/>
  <c r="L16" i="27"/>
  <c r="J94" i="27"/>
  <c r="J95" i="27"/>
  <c r="AF94" i="27"/>
  <c r="AF95" i="27"/>
  <c r="AD94" i="27"/>
  <c r="N94" i="29"/>
  <c r="N95" i="29"/>
  <c r="L16" i="11"/>
  <c r="T16" i="11"/>
  <c r="AB16" i="11"/>
  <c r="M88" i="11"/>
  <c r="M92" i="11" s="1"/>
  <c r="U88" i="11"/>
  <c r="U92" i="11" s="1"/>
  <c r="AC88" i="11"/>
  <c r="AC92" i="11" s="1"/>
  <c r="G89" i="11"/>
  <c r="G93" i="11" s="1"/>
  <c r="O89" i="11"/>
  <c r="O93" i="11" s="1"/>
  <c r="W89" i="11"/>
  <c r="W93" i="11" s="1"/>
  <c r="AE89" i="11"/>
  <c r="AE93" i="11" s="1"/>
  <c r="I90" i="11"/>
  <c r="Q90" i="11"/>
  <c r="Y90" i="11"/>
  <c r="AG90" i="11"/>
  <c r="AH94" i="27"/>
  <c r="AH95" i="27"/>
  <c r="Z16" i="27"/>
  <c r="Z96" i="27"/>
  <c r="AE96" i="29"/>
  <c r="AE16" i="29"/>
  <c r="P94" i="29"/>
  <c r="P95" i="29"/>
  <c r="H96" i="29"/>
  <c r="H16" i="29"/>
  <c r="U16" i="11"/>
  <c r="N88" i="11"/>
  <c r="N92" i="11" s="1"/>
  <c r="AD88" i="11"/>
  <c r="AD92" i="11" s="1"/>
  <c r="P89" i="11"/>
  <c r="P93" i="11" s="1"/>
  <c r="AF89" i="11"/>
  <c r="AF93" i="11" s="1"/>
  <c r="R90" i="11"/>
  <c r="AH90" i="11"/>
  <c r="AG16" i="27"/>
  <c r="AG96" i="27"/>
  <c r="P94" i="27"/>
  <c r="P95" i="27"/>
  <c r="AF96" i="29"/>
  <c r="AF16" i="29"/>
  <c r="M16" i="11"/>
  <c r="AC16" i="11"/>
  <c r="F88" i="11"/>
  <c r="F92" i="11" s="1"/>
  <c r="V88" i="11"/>
  <c r="V92" i="11" s="1"/>
  <c r="H89" i="11"/>
  <c r="H93" i="11" s="1"/>
  <c r="X89" i="11"/>
  <c r="X93" i="11" s="1"/>
  <c r="J90" i="11"/>
  <c r="Z90" i="11"/>
  <c r="P16" i="27"/>
  <c r="G88" i="11"/>
  <c r="G92" i="11" s="1"/>
  <c r="O88" i="11"/>
  <c r="O92" i="11" s="1"/>
  <c r="W88" i="11"/>
  <c r="W92" i="11" s="1"/>
  <c r="AE88" i="11"/>
  <c r="AE92" i="11" s="1"/>
  <c r="I89" i="11"/>
  <c r="I93" i="11" s="1"/>
  <c r="Q89" i="11"/>
  <c r="Q93" i="11" s="1"/>
  <c r="Y89" i="11"/>
  <c r="Y93" i="11" s="1"/>
  <c r="AG89" i="11"/>
  <c r="AG93" i="11" s="1"/>
  <c r="K90" i="11"/>
  <c r="S90" i="11"/>
  <c r="AA90" i="11"/>
  <c r="AI90" i="11"/>
  <c r="T16" i="27"/>
  <c r="R94" i="27"/>
  <c r="R95" i="27"/>
  <c r="J16" i="27"/>
  <c r="J96" i="27"/>
  <c r="V94" i="29"/>
  <c r="V95" i="29"/>
  <c r="AH94" i="11"/>
  <c r="AH95" i="11"/>
  <c r="AH16" i="27"/>
  <c r="AH96" i="27"/>
  <c r="X94" i="29"/>
  <c r="X95" i="29"/>
  <c r="P96" i="29"/>
  <c r="P16" i="29"/>
  <c r="X94" i="27"/>
  <c r="X95" i="27"/>
  <c r="F94" i="29"/>
  <c r="F95" i="29"/>
  <c r="J88" i="11"/>
  <c r="J92" i="11" s="1"/>
  <c r="R88" i="11"/>
  <c r="R92" i="11" s="1"/>
  <c r="Z88" i="11"/>
  <c r="Z92" i="11" s="1"/>
  <c r="AH88" i="11"/>
  <c r="AH92" i="11" s="1"/>
  <c r="L89" i="11"/>
  <c r="L93" i="11" s="1"/>
  <c r="T89" i="11"/>
  <c r="T93" i="11" s="1"/>
  <c r="AB89" i="11"/>
  <c r="AB93" i="11" s="1"/>
  <c r="F90" i="11"/>
  <c r="N90" i="11"/>
  <c r="V90" i="11"/>
  <c r="AD90" i="11"/>
  <c r="F95" i="27"/>
  <c r="Z94" i="27"/>
  <c r="Z95" i="27"/>
  <c r="R16" i="27"/>
  <c r="R96" i="27"/>
  <c r="N94" i="27"/>
  <c r="H94" i="29"/>
  <c r="H95" i="29"/>
  <c r="AD94" i="29"/>
  <c r="AD95" i="29"/>
  <c r="AB94" i="29"/>
  <c r="S88" i="11"/>
  <c r="S92" i="11" s="1"/>
  <c r="AI88" i="11"/>
  <c r="AI92" i="11" s="1"/>
  <c r="U89" i="11"/>
  <c r="U93" i="11" s="1"/>
  <c r="H94" i="27"/>
  <c r="H95" i="27"/>
  <c r="AF94" i="29"/>
  <c r="AF95" i="29"/>
  <c r="X96" i="29"/>
  <c r="X16" i="29"/>
  <c r="G88" i="27"/>
  <c r="G92" i="27" s="1"/>
  <c r="O88" i="27"/>
  <c r="O92" i="27" s="1"/>
  <c r="W88" i="27"/>
  <c r="W92" i="27" s="1"/>
  <c r="AE88" i="27"/>
  <c r="AE92" i="27" s="1"/>
  <c r="I89" i="27"/>
  <c r="I93" i="27" s="1"/>
  <c r="AJ93" i="27" s="1"/>
  <c r="Q89" i="27"/>
  <c r="Q93" i="27" s="1"/>
  <c r="Y89" i="27"/>
  <c r="Y93" i="27" s="1"/>
  <c r="AG89" i="27"/>
  <c r="AG93" i="27" s="1"/>
  <c r="K90" i="27"/>
  <c r="S90" i="27"/>
  <c r="AA90" i="27"/>
  <c r="AI90" i="27"/>
  <c r="M88" i="29"/>
  <c r="M92" i="29" s="1"/>
  <c r="U88" i="29"/>
  <c r="U92" i="29" s="1"/>
  <c r="AC88" i="29"/>
  <c r="AC92" i="29" s="1"/>
  <c r="G89" i="29"/>
  <c r="G93" i="29" s="1"/>
  <c r="AJ93" i="29" s="1"/>
  <c r="O89" i="29"/>
  <c r="O93" i="29" s="1"/>
  <c r="W89" i="29"/>
  <c r="W93" i="29" s="1"/>
  <c r="AE89" i="29"/>
  <c r="AE93" i="29" s="1"/>
  <c r="I90" i="29"/>
  <c r="Q90" i="29"/>
  <c r="Y90" i="29"/>
  <c r="AG90" i="29"/>
  <c r="I88" i="27"/>
  <c r="I92" i="27" s="1"/>
  <c r="Q88" i="27"/>
  <c r="Q92" i="27" s="1"/>
  <c r="Y88" i="27"/>
  <c r="Y92" i="27" s="1"/>
  <c r="AG88" i="27"/>
  <c r="AG92" i="27" s="1"/>
  <c r="K89" i="27"/>
  <c r="K93" i="27" s="1"/>
  <c r="S89" i="27"/>
  <c r="S93" i="27" s="1"/>
  <c r="AA89" i="27"/>
  <c r="AA93" i="27" s="1"/>
  <c r="AI89" i="27"/>
  <c r="AI93" i="27" s="1"/>
  <c r="M90" i="27"/>
  <c r="U90" i="27"/>
  <c r="AC90" i="27"/>
  <c r="G88" i="29"/>
  <c r="G92" i="29" s="1"/>
  <c r="AJ92" i="29" s="1"/>
  <c r="O88" i="29"/>
  <c r="O92" i="29" s="1"/>
  <c r="W88" i="29"/>
  <c r="W92" i="29" s="1"/>
  <c r="AE88" i="29"/>
  <c r="AE92" i="29" s="1"/>
  <c r="I89" i="29"/>
  <c r="I93" i="29" s="1"/>
  <c r="Q89" i="29"/>
  <c r="Q93" i="29" s="1"/>
  <c r="Y89" i="29"/>
  <c r="Y93" i="29" s="1"/>
  <c r="AG89" i="29"/>
  <c r="AG93" i="29" s="1"/>
  <c r="K90" i="29"/>
  <c r="S90" i="29"/>
  <c r="AA90" i="29"/>
  <c r="AI90" i="29"/>
  <c r="J88" i="27"/>
  <c r="J92" i="27" s="1"/>
  <c r="R88" i="27"/>
  <c r="R92" i="27" s="1"/>
  <c r="Z88" i="27"/>
  <c r="Z92" i="27" s="1"/>
  <c r="AH88" i="27"/>
  <c r="AH92" i="27" s="1"/>
  <c r="L89" i="27"/>
  <c r="L93" i="27" s="1"/>
  <c r="T89" i="27"/>
  <c r="T93" i="27" s="1"/>
  <c r="AB89" i="27"/>
  <c r="AB93" i="27" s="1"/>
  <c r="F90" i="27"/>
  <c r="N90" i="27"/>
  <c r="V90" i="27"/>
  <c r="AD90" i="27"/>
  <c r="J16" i="29"/>
  <c r="R16" i="29"/>
  <c r="Z16" i="29"/>
  <c r="AH16" i="29"/>
  <c r="H88" i="29"/>
  <c r="H92" i="29" s="1"/>
  <c r="P88" i="29"/>
  <c r="P92" i="29" s="1"/>
  <c r="X88" i="29"/>
  <c r="X92" i="29" s="1"/>
  <c r="AF88" i="29"/>
  <c r="AF92" i="29" s="1"/>
  <c r="J89" i="29"/>
  <c r="J93" i="29" s="1"/>
  <c r="R89" i="29"/>
  <c r="R93" i="29" s="1"/>
  <c r="Z89" i="29"/>
  <c r="Z93" i="29" s="1"/>
  <c r="AH89" i="29"/>
  <c r="AH93" i="29" s="1"/>
  <c r="L90" i="29"/>
  <c r="T90" i="29"/>
  <c r="AB90" i="29"/>
  <c r="K88" i="27"/>
  <c r="K92" i="27" s="1"/>
  <c r="S88" i="27"/>
  <c r="S92" i="27" s="1"/>
  <c r="AA88" i="27"/>
  <c r="AA92" i="27" s="1"/>
  <c r="AI88" i="27"/>
  <c r="AI92" i="27" s="1"/>
  <c r="M89" i="27"/>
  <c r="M93" i="27" s="1"/>
  <c r="U89" i="27"/>
  <c r="U93" i="27" s="1"/>
  <c r="AC89" i="27"/>
  <c r="AC93" i="27" s="1"/>
  <c r="G90" i="27"/>
  <c r="O90" i="27"/>
  <c r="W90" i="27"/>
  <c r="AE90" i="27"/>
  <c r="I88" i="29"/>
  <c r="I92" i="29" s="1"/>
  <c r="Q88" i="29"/>
  <c r="Q92" i="29" s="1"/>
  <c r="Y88" i="29"/>
  <c r="Y92" i="29" s="1"/>
  <c r="AG88" i="29"/>
  <c r="AG92" i="29" s="1"/>
  <c r="K89" i="29"/>
  <c r="K93" i="29" s="1"/>
  <c r="S89" i="29"/>
  <c r="S93" i="29" s="1"/>
  <c r="AA89" i="29"/>
  <c r="AA93" i="29" s="1"/>
  <c r="AI89" i="29"/>
  <c r="AI93" i="29" s="1"/>
  <c r="M90" i="29"/>
  <c r="U90" i="29"/>
  <c r="AC90" i="29"/>
  <c r="M88" i="27"/>
  <c r="M92" i="27" s="1"/>
  <c r="U88" i="27"/>
  <c r="U92" i="27" s="1"/>
  <c r="AC88" i="27"/>
  <c r="AC92" i="27" s="1"/>
  <c r="G89" i="27"/>
  <c r="G93" i="27" s="1"/>
  <c r="O89" i="27"/>
  <c r="O93" i="27" s="1"/>
  <c r="W89" i="27"/>
  <c r="W93" i="27" s="1"/>
  <c r="AE89" i="27"/>
  <c r="AE93" i="27" s="1"/>
  <c r="I90" i="27"/>
  <c r="Q90" i="27"/>
  <c r="Y90" i="27"/>
  <c r="K88" i="29"/>
  <c r="K92" i="29" s="1"/>
  <c r="S88" i="29"/>
  <c r="S92" i="29" s="1"/>
  <c r="AA88" i="29"/>
  <c r="AA92" i="29" s="1"/>
  <c r="AI88" i="29"/>
  <c r="AI92" i="29" s="1"/>
  <c r="M89" i="29"/>
  <c r="M93" i="29" s="1"/>
  <c r="U89" i="29"/>
  <c r="U93" i="29" s="1"/>
  <c r="AC89" i="29"/>
  <c r="AC93" i="29" s="1"/>
  <c r="G90" i="29"/>
  <c r="O90" i="29"/>
  <c r="W90" i="29"/>
  <c r="D10" i="29"/>
  <c r="AJ11" i="29"/>
  <c r="D11" i="29" s="1"/>
  <c r="F11" i="29"/>
  <c r="AJ10" i="22"/>
  <c r="AJ10" i="27"/>
  <c r="AJ10" i="11"/>
  <c r="M130" i="22"/>
  <c r="M128" i="22"/>
  <c r="AI199" i="22"/>
  <c r="W199" i="22"/>
  <c r="K199" i="22"/>
  <c r="AH199" i="22"/>
  <c r="V199" i="22"/>
  <c r="J199" i="22"/>
  <c r="AG199" i="22"/>
  <c r="U199" i="22"/>
  <c r="I199" i="22"/>
  <c r="AF199" i="22"/>
  <c r="T199" i="22"/>
  <c r="H199" i="22"/>
  <c r="AE199" i="22"/>
  <c r="S199" i="22"/>
  <c r="G199" i="22"/>
  <c r="X199" i="22"/>
  <c r="AD199" i="22"/>
  <c r="R199" i="22"/>
  <c r="F199" i="22"/>
  <c r="D179" i="22"/>
  <c r="AC199" i="22"/>
  <c r="Q199" i="22"/>
  <c r="AB199" i="22"/>
  <c r="P199" i="22"/>
  <c r="L199" i="22"/>
  <c r="AA199" i="22"/>
  <c r="O199" i="22"/>
  <c r="Z199" i="22"/>
  <c r="N199" i="22"/>
  <c r="Y199" i="22"/>
  <c r="M199" i="22"/>
  <c r="J130" i="22"/>
  <c r="J128" i="22"/>
  <c r="S128" i="22"/>
  <c r="S130" i="22"/>
  <c r="T113" i="22"/>
  <c r="T114" i="22" s="1"/>
  <c r="T115" i="22" s="1"/>
  <c r="Y130" i="22"/>
  <c r="Y128" i="22"/>
  <c r="V128" i="22"/>
  <c r="V130" i="22"/>
  <c r="G128" i="22"/>
  <c r="G130" i="22"/>
  <c r="AE128" i="22"/>
  <c r="AE130" i="22"/>
  <c r="AE199" i="11"/>
  <c r="S199" i="11"/>
  <c r="G199" i="11"/>
  <c r="AD199" i="11"/>
  <c r="R199" i="11"/>
  <c r="F199" i="11"/>
  <c r="D179" i="11"/>
  <c r="AC199" i="11"/>
  <c r="Q199" i="11"/>
  <c r="AF199" i="11"/>
  <c r="AB199" i="11"/>
  <c r="P199" i="11"/>
  <c r="AA199" i="11"/>
  <c r="O199" i="11"/>
  <c r="Z199" i="11"/>
  <c r="N199" i="11"/>
  <c r="T199" i="11"/>
  <c r="Y199" i="11"/>
  <c r="M199" i="11"/>
  <c r="X199" i="11"/>
  <c r="L199" i="11"/>
  <c r="AI199" i="11"/>
  <c r="W199" i="11"/>
  <c r="K199" i="11"/>
  <c r="AH199" i="11"/>
  <c r="V199" i="11"/>
  <c r="J199" i="11"/>
  <c r="AG199" i="11"/>
  <c r="U199" i="11"/>
  <c r="I199" i="11"/>
  <c r="H199" i="11"/>
  <c r="AH130" i="22"/>
  <c r="AH128" i="22"/>
  <c r="H113" i="22"/>
  <c r="H114" i="22" s="1"/>
  <c r="H115" i="22" s="1"/>
  <c r="AF113" i="22"/>
  <c r="AF114" i="22" s="1"/>
  <c r="AF115" i="22" s="1"/>
  <c r="F111" i="22"/>
  <c r="F113" i="22" s="1"/>
  <c r="F114" i="22" s="1"/>
  <c r="F115" i="22" s="1"/>
  <c r="R111" i="22"/>
  <c r="R113" i="22" s="1"/>
  <c r="R114" i="22" s="1"/>
  <c r="R115" i="22" s="1"/>
  <c r="AD111" i="22"/>
  <c r="AD113" i="22" s="1"/>
  <c r="AD114" i="22" s="1"/>
  <c r="AD115" i="22" s="1"/>
  <c r="K112" i="22"/>
  <c r="W112" i="22"/>
  <c r="AI112" i="22"/>
  <c r="AG199" i="27"/>
  <c r="U199" i="27"/>
  <c r="I199" i="27"/>
  <c r="AF199" i="27"/>
  <c r="T199" i="27"/>
  <c r="H199" i="27"/>
  <c r="AE199" i="27"/>
  <c r="S199" i="27"/>
  <c r="G199" i="27"/>
  <c r="AD199" i="27"/>
  <c r="R199" i="27"/>
  <c r="F199" i="27"/>
  <c r="D179" i="27"/>
  <c r="AC199" i="27"/>
  <c r="Q199" i="27"/>
  <c r="AB199" i="27"/>
  <c r="P199" i="27"/>
  <c r="AA199" i="27"/>
  <c r="O199" i="27"/>
  <c r="Z199" i="27"/>
  <c r="N199" i="27"/>
  <c r="Y199" i="27"/>
  <c r="M199" i="27"/>
  <c r="X199" i="27"/>
  <c r="L199" i="27"/>
  <c r="AI199" i="27"/>
  <c r="W199" i="27"/>
  <c r="K199" i="27"/>
  <c r="AH199" i="27"/>
  <c r="V199" i="27"/>
  <c r="J199" i="27"/>
  <c r="I111" i="22"/>
  <c r="U111" i="22"/>
  <c r="AG111" i="22"/>
  <c r="AG113" i="22" s="1"/>
  <c r="AG114" i="22" s="1"/>
  <c r="AG115" i="22" s="1"/>
  <c r="N112" i="22"/>
  <c r="N113" i="22" s="1"/>
  <c r="N114" i="22" s="1"/>
  <c r="N115" i="22" s="1"/>
  <c r="Z112" i="22"/>
  <c r="Z113" i="22" s="1"/>
  <c r="Z114" i="22" s="1"/>
  <c r="Z115" i="22" s="1"/>
  <c r="D176" i="11"/>
  <c r="Z199" i="29"/>
  <c r="N199" i="29"/>
  <c r="Y199" i="29"/>
  <c r="M199" i="29"/>
  <c r="X199" i="29"/>
  <c r="L199" i="29"/>
  <c r="AI199" i="29"/>
  <c r="W199" i="29"/>
  <c r="K199" i="29"/>
  <c r="AH199" i="29"/>
  <c r="V199" i="29"/>
  <c r="J199" i="29"/>
  <c r="AG199" i="29"/>
  <c r="U199" i="29"/>
  <c r="I199" i="29"/>
  <c r="AF199" i="29"/>
  <c r="T199" i="29"/>
  <c r="H199" i="29"/>
  <c r="AE199" i="29"/>
  <c r="S199" i="29"/>
  <c r="G199" i="29"/>
  <c r="AD199" i="29"/>
  <c r="R199" i="29"/>
  <c r="F199" i="29"/>
  <c r="D179" i="29"/>
  <c r="AC199" i="29"/>
  <c r="Q199" i="29"/>
  <c r="AB199" i="29"/>
  <c r="P199" i="29"/>
  <c r="AA199" i="29"/>
  <c r="O199" i="29"/>
  <c r="O112" i="22"/>
  <c r="AA112" i="22"/>
  <c r="K111" i="22"/>
  <c r="K113" i="22" s="1"/>
  <c r="K114" i="22" s="1"/>
  <c r="K115" i="22" s="1"/>
  <c r="W111" i="22"/>
  <c r="W113" i="22" s="1"/>
  <c r="W114" i="22" s="1"/>
  <c r="W115" i="22" s="1"/>
  <c r="AI111" i="22"/>
  <c r="AI113" i="22" s="1"/>
  <c r="AI114" i="22" s="1"/>
  <c r="AI115" i="22" s="1"/>
  <c r="P112" i="22"/>
  <c r="AB112" i="22"/>
  <c r="L111" i="22"/>
  <c r="L113" i="22" s="1"/>
  <c r="L114" i="22" s="1"/>
  <c r="L115" i="22" s="1"/>
  <c r="X111" i="22"/>
  <c r="X113" i="22" s="1"/>
  <c r="X114" i="22" s="1"/>
  <c r="X115" i="22" s="1"/>
  <c r="D112" i="22"/>
  <c r="D113" i="22" s="1"/>
  <c r="D114" i="22" s="1"/>
  <c r="Q112" i="22"/>
  <c r="Q113" i="22" s="1"/>
  <c r="Q114" i="22" s="1"/>
  <c r="Q115" i="22" s="1"/>
  <c r="AC112" i="22"/>
  <c r="AC113" i="22" s="1"/>
  <c r="AC114" i="22" s="1"/>
  <c r="AC115" i="22" s="1"/>
  <c r="O111" i="22"/>
  <c r="AA111" i="22"/>
  <c r="H112" i="22"/>
  <c r="T112" i="22"/>
  <c r="AF112" i="22"/>
  <c r="P111" i="22"/>
  <c r="P113" i="22" s="1"/>
  <c r="P114" i="22" s="1"/>
  <c r="P115" i="22" s="1"/>
  <c r="AB111" i="22"/>
  <c r="AB113" i="22" s="1"/>
  <c r="AB114" i="22" s="1"/>
  <c r="AB115" i="22" s="1"/>
  <c r="I112" i="22"/>
  <c r="U112" i="22"/>
  <c r="D176" i="27"/>
  <c r="D176" i="29"/>
  <c r="T17" i="29"/>
  <c r="F17" i="29"/>
  <c r="X133" i="29"/>
  <c r="X132" i="29"/>
  <c r="L133" i="29"/>
  <c r="L132" i="29"/>
  <c r="J132" i="29"/>
  <c r="AJ132" i="29" s="1"/>
  <c r="V132" i="29"/>
  <c r="AH132" i="29"/>
  <c r="Q133" i="29"/>
  <c r="AC133" i="29"/>
  <c r="X128" i="29"/>
  <c r="X134" i="29" s="1"/>
  <c r="G133" i="29"/>
  <c r="S133" i="29"/>
  <c r="AE133" i="29"/>
  <c r="L128" i="29"/>
  <c r="L134" i="29" s="1"/>
  <c r="M132" i="29"/>
  <c r="Y132" i="29"/>
  <c r="H133" i="29"/>
  <c r="T133" i="29"/>
  <c r="AF133" i="29"/>
  <c r="U17" i="29"/>
  <c r="N132" i="29"/>
  <c r="Z132" i="29"/>
  <c r="W17" i="29"/>
  <c r="O132" i="29"/>
  <c r="AA132" i="29"/>
  <c r="H17" i="29"/>
  <c r="F133" i="29"/>
  <c r="AJ131" i="29"/>
  <c r="K134" i="11"/>
  <c r="Y17" i="11"/>
  <c r="X133" i="11"/>
  <c r="X132" i="11"/>
  <c r="L133" i="11"/>
  <c r="L132" i="11"/>
  <c r="N133" i="11"/>
  <c r="Z133" i="11"/>
  <c r="V134" i="11"/>
  <c r="M133" i="11"/>
  <c r="AI17" i="11"/>
  <c r="H132" i="11"/>
  <c r="AJ132" i="11" s="1"/>
  <c r="T132" i="11"/>
  <c r="AF132" i="11"/>
  <c r="O133" i="11"/>
  <c r="AA133" i="11"/>
  <c r="W134" i="11"/>
  <c r="I132" i="11"/>
  <c r="U132" i="11"/>
  <c r="AG132" i="11"/>
  <c r="P133" i="11"/>
  <c r="AB133" i="11"/>
  <c r="Y133" i="11"/>
  <c r="AJ133" i="11" s="1"/>
  <c r="J132" i="11"/>
  <c r="V132" i="11"/>
  <c r="AH132" i="11"/>
  <c r="Q133" i="11"/>
  <c r="AC133" i="11"/>
  <c r="K132" i="11"/>
  <c r="W132" i="11"/>
  <c r="AI132" i="11"/>
  <c r="I17" i="11"/>
  <c r="J17" i="11"/>
  <c r="AJ131" i="11"/>
  <c r="J17" i="29"/>
  <c r="V17" i="29"/>
  <c r="AH17" i="29"/>
  <c r="L17" i="29"/>
  <c r="N128" i="29"/>
  <c r="Z128" i="29"/>
  <c r="AJ130" i="29"/>
  <c r="AE17" i="11"/>
  <c r="S17" i="11"/>
  <c r="H17" i="11"/>
  <c r="T17" i="11"/>
  <c r="AF17" i="11"/>
  <c r="G17" i="11"/>
  <c r="L128" i="11"/>
  <c r="X128" i="11"/>
  <c r="AJ130" i="11"/>
  <c r="E20" i="16"/>
  <c r="D11" i="13"/>
  <c r="E18" i="16"/>
  <c r="F20" i="16"/>
  <c r="D20" i="13"/>
  <c r="F13" i="16"/>
  <c r="F18" i="16"/>
  <c r="D16" i="13"/>
  <c r="E19" i="16"/>
  <c r="D8" i="13"/>
  <c r="F17" i="16"/>
  <c r="E14" i="16"/>
  <c r="D22" i="13"/>
  <c r="F14" i="16"/>
  <c r="D17" i="13"/>
  <c r="E17" i="16"/>
  <c r="F19" i="16"/>
  <c r="E29" i="16"/>
  <c r="F29" i="16"/>
  <c r="E8" i="13"/>
  <c r="E13" i="16"/>
  <c r="O96" i="29" l="1"/>
  <c r="O16" i="29"/>
  <c r="O96" i="27"/>
  <c r="O16" i="27"/>
  <c r="AD96" i="27"/>
  <c r="AD16" i="27"/>
  <c r="K16" i="27"/>
  <c r="K96" i="27"/>
  <c r="V95" i="11"/>
  <c r="V94" i="11"/>
  <c r="G96" i="29"/>
  <c r="G16" i="29"/>
  <c r="K94" i="29"/>
  <c r="K95" i="29"/>
  <c r="AE94" i="11"/>
  <c r="AE95" i="11"/>
  <c r="N95" i="11"/>
  <c r="N94" i="11"/>
  <c r="L94" i="22"/>
  <c r="L95" i="22"/>
  <c r="U94" i="29"/>
  <c r="U95" i="29"/>
  <c r="I16" i="27"/>
  <c r="I96" i="27"/>
  <c r="AC96" i="29"/>
  <c r="AC16" i="29"/>
  <c r="U94" i="27"/>
  <c r="U95" i="27"/>
  <c r="L96" i="29"/>
  <c r="L16" i="29"/>
  <c r="F96" i="27"/>
  <c r="F16" i="27"/>
  <c r="AI96" i="29"/>
  <c r="AI16" i="29"/>
  <c r="AA94" i="27"/>
  <c r="AA95" i="27"/>
  <c r="Y96" i="29"/>
  <c r="Y16" i="29"/>
  <c r="Q94" i="27"/>
  <c r="Q95" i="27"/>
  <c r="T95" i="11"/>
  <c r="T94" i="11"/>
  <c r="K96" i="11"/>
  <c r="K16" i="11"/>
  <c r="O94" i="11"/>
  <c r="O95" i="11"/>
  <c r="AF96" i="11"/>
  <c r="AF16" i="11"/>
  <c r="AF21" i="11" s="1"/>
  <c r="M94" i="11"/>
  <c r="M95" i="11"/>
  <c r="U94" i="22"/>
  <c r="U95" i="22"/>
  <c r="S95" i="22"/>
  <c r="S94" i="22"/>
  <c r="AD95" i="22"/>
  <c r="AD94" i="22"/>
  <c r="AI16" i="22"/>
  <c r="AI96" i="22"/>
  <c r="AH16" i="11"/>
  <c r="AH96" i="11"/>
  <c r="K95" i="22"/>
  <c r="K94" i="22"/>
  <c r="H95" i="22"/>
  <c r="H94" i="22"/>
  <c r="H96" i="22"/>
  <c r="H16" i="22"/>
  <c r="AJ16" i="22" s="1"/>
  <c r="D16" i="22" s="1"/>
  <c r="I94" i="22"/>
  <c r="I95" i="22"/>
  <c r="U96" i="29"/>
  <c r="U16" i="29"/>
  <c r="AB94" i="27"/>
  <c r="AB95" i="27"/>
  <c r="S94" i="27"/>
  <c r="S95" i="27"/>
  <c r="X96" i="11"/>
  <c r="X16" i="11"/>
  <c r="AI16" i="27"/>
  <c r="AI96" i="27"/>
  <c r="AG96" i="11"/>
  <c r="AG16" i="11"/>
  <c r="M94" i="29"/>
  <c r="M95" i="29"/>
  <c r="M94" i="27"/>
  <c r="M95" i="27"/>
  <c r="I94" i="27"/>
  <c r="I95" i="27"/>
  <c r="AG94" i="11"/>
  <c r="AG95" i="11"/>
  <c r="G94" i="11"/>
  <c r="G95" i="11"/>
  <c r="W94" i="27"/>
  <c r="W95" i="27"/>
  <c r="T94" i="27"/>
  <c r="T95" i="27"/>
  <c r="I96" i="29"/>
  <c r="I16" i="29"/>
  <c r="Z96" i="11"/>
  <c r="Z16" i="11"/>
  <c r="R96" i="11"/>
  <c r="R16" i="11"/>
  <c r="P96" i="11"/>
  <c r="P16" i="11"/>
  <c r="AD96" i="22"/>
  <c r="AD16" i="22"/>
  <c r="Q94" i="22"/>
  <c r="Q95" i="22"/>
  <c r="O94" i="27"/>
  <c r="O95" i="27"/>
  <c r="AI94" i="29"/>
  <c r="AI95" i="29"/>
  <c r="AE96" i="27"/>
  <c r="AE16" i="27"/>
  <c r="R94" i="29"/>
  <c r="R95" i="29"/>
  <c r="L94" i="27"/>
  <c r="L95" i="27"/>
  <c r="K96" i="29"/>
  <c r="K16" i="29"/>
  <c r="AE94" i="29"/>
  <c r="AE95" i="29"/>
  <c r="AA16" i="27"/>
  <c r="AA96" i="27"/>
  <c r="AD16" i="11"/>
  <c r="AD96" i="11"/>
  <c r="Q94" i="11"/>
  <c r="Q95" i="11"/>
  <c r="J16" i="11"/>
  <c r="J96" i="11"/>
  <c r="AF95" i="11"/>
  <c r="AF94" i="11"/>
  <c r="Y96" i="11"/>
  <c r="Y16" i="11"/>
  <c r="H96" i="11"/>
  <c r="H16" i="11"/>
  <c r="N96" i="22"/>
  <c r="N16" i="22"/>
  <c r="T96" i="22"/>
  <c r="T16" i="22"/>
  <c r="X96" i="22"/>
  <c r="X16" i="22"/>
  <c r="Y95" i="22"/>
  <c r="Y94" i="22"/>
  <c r="AE94" i="27"/>
  <c r="AE95" i="27"/>
  <c r="AH94" i="29"/>
  <c r="AH95" i="29"/>
  <c r="AA96" i="29"/>
  <c r="AA16" i="29"/>
  <c r="Q96" i="29"/>
  <c r="Q16" i="29"/>
  <c r="L95" i="11"/>
  <c r="L94" i="11"/>
  <c r="M96" i="29"/>
  <c r="M16" i="29"/>
  <c r="Z94" i="29"/>
  <c r="Z95" i="29"/>
  <c r="S96" i="29"/>
  <c r="S16" i="29"/>
  <c r="K94" i="27"/>
  <c r="K95" i="27"/>
  <c r="AJ95" i="27"/>
  <c r="Y94" i="11"/>
  <c r="Y95" i="11"/>
  <c r="Y96" i="22"/>
  <c r="Y16" i="22"/>
  <c r="P96" i="22"/>
  <c r="P16" i="22"/>
  <c r="W96" i="29"/>
  <c r="W16" i="29"/>
  <c r="W21" i="29" s="1"/>
  <c r="G94" i="27"/>
  <c r="G95" i="27"/>
  <c r="AA94" i="29"/>
  <c r="AA95" i="29"/>
  <c r="W96" i="27"/>
  <c r="W16" i="27"/>
  <c r="J94" i="29"/>
  <c r="J95" i="29"/>
  <c r="AG94" i="29"/>
  <c r="AG95" i="29"/>
  <c r="AC16" i="27"/>
  <c r="AC96" i="27"/>
  <c r="W94" i="29"/>
  <c r="W95" i="29"/>
  <c r="S16" i="27"/>
  <c r="S96" i="27"/>
  <c r="U94" i="11"/>
  <c r="U95" i="11"/>
  <c r="V96" i="11"/>
  <c r="V16" i="11"/>
  <c r="I94" i="11"/>
  <c r="I95" i="11"/>
  <c r="X95" i="11"/>
  <c r="X94" i="11"/>
  <c r="P95" i="11"/>
  <c r="P94" i="11"/>
  <c r="Q96" i="11"/>
  <c r="Q16" i="11"/>
  <c r="AD95" i="11"/>
  <c r="AD94" i="11"/>
  <c r="AE96" i="11"/>
  <c r="AE16" i="11"/>
  <c r="AH94" i="22"/>
  <c r="AH95" i="22"/>
  <c r="AH96" i="22"/>
  <c r="AH16" i="22"/>
  <c r="AE16" i="22"/>
  <c r="AE96" i="22"/>
  <c r="AJ92" i="22"/>
  <c r="I96" i="22"/>
  <c r="I16" i="22"/>
  <c r="AF96" i="22"/>
  <c r="AF16" i="22"/>
  <c r="AG94" i="22"/>
  <c r="AG95" i="22"/>
  <c r="U16" i="27"/>
  <c r="U96" i="27"/>
  <c r="H95" i="11"/>
  <c r="H94" i="11"/>
  <c r="I96" i="11"/>
  <c r="I16" i="11"/>
  <c r="I21" i="11" s="1"/>
  <c r="W94" i="22"/>
  <c r="W95" i="22"/>
  <c r="W16" i="22"/>
  <c r="W96" i="22"/>
  <c r="U96" i="22"/>
  <c r="U16" i="22"/>
  <c r="AB94" i="22"/>
  <c r="AB95" i="22"/>
  <c r="F95" i="22"/>
  <c r="AJ93" i="22"/>
  <c r="F94" i="22"/>
  <c r="K96" i="22"/>
  <c r="K16" i="22"/>
  <c r="S94" i="29"/>
  <c r="S95" i="29"/>
  <c r="AJ92" i="27"/>
  <c r="N96" i="11"/>
  <c r="N16" i="11"/>
  <c r="AI96" i="11"/>
  <c r="AI16" i="11"/>
  <c r="Y16" i="27"/>
  <c r="Y96" i="27"/>
  <c r="AB96" i="29"/>
  <c r="AB16" i="29"/>
  <c r="Q94" i="29"/>
  <c r="Q95" i="29"/>
  <c r="AG94" i="27"/>
  <c r="AG95" i="27"/>
  <c r="AA96" i="11"/>
  <c r="AA16" i="11"/>
  <c r="Y94" i="29"/>
  <c r="Y95" i="29"/>
  <c r="O94" i="29"/>
  <c r="O95" i="29"/>
  <c r="W96" i="11"/>
  <c r="W16" i="11"/>
  <c r="G96" i="27"/>
  <c r="G16" i="27"/>
  <c r="V96" i="27"/>
  <c r="V16" i="27"/>
  <c r="M16" i="27"/>
  <c r="M96" i="27"/>
  <c r="G94" i="29"/>
  <c r="AJ94" i="29" s="1"/>
  <c r="G95" i="29"/>
  <c r="AJ95" i="29" s="1"/>
  <c r="F16" i="11"/>
  <c r="F96" i="11"/>
  <c r="G96" i="11"/>
  <c r="G16" i="11"/>
  <c r="G21" i="11" s="1"/>
  <c r="M96" i="22"/>
  <c r="M16" i="22"/>
  <c r="J96" i="22"/>
  <c r="J16" i="22"/>
  <c r="R94" i="22"/>
  <c r="R95" i="22"/>
  <c r="N95" i="22"/>
  <c r="N94" i="22"/>
  <c r="S16" i="22"/>
  <c r="S96" i="22"/>
  <c r="AC94" i="29"/>
  <c r="AC95" i="29"/>
  <c r="Q16" i="27"/>
  <c r="Q96" i="27"/>
  <c r="AC94" i="27"/>
  <c r="AC95" i="27"/>
  <c r="T96" i="29"/>
  <c r="T16" i="29"/>
  <c r="N96" i="27"/>
  <c r="N16" i="27"/>
  <c r="I94" i="29"/>
  <c r="I95" i="29"/>
  <c r="AI94" i="27"/>
  <c r="AI95" i="27"/>
  <c r="AG96" i="29"/>
  <c r="AG16" i="29"/>
  <c r="Y94" i="27"/>
  <c r="Y95" i="27"/>
  <c r="AB95" i="11"/>
  <c r="AB94" i="11"/>
  <c r="S96" i="11"/>
  <c r="S16" i="11"/>
  <c r="AJ92" i="11"/>
  <c r="W94" i="11"/>
  <c r="W95" i="11"/>
  <c r="F95" i="11"/>
  <c r="AJ95" i="11" s="1"/>
  <c r="AJ93" i="11"/>
  <c r="F94" i="11"/>
  <c r="AC94" i="11"/>
  <c r="AC95" i="11"/>
  <c r="AF95" i="22"/>
  <c r="AF94" i="22"/>
  <c r="AC94" i="22"/>
  <c r="AC95" i="22"/>
  <c r="G94" i="22"/>
  <c r="G95" i="22"/>
  <c r="V95" i="22"/>
  <c r="V94" i="22"/>
  <c r="AA96" i="22"/>
  <c r="AA16" i="22"/>
  <c r="AJ11" i="11"/>
  <c r="D11" i="11" s="1"/>
  <c r="D10" i="11"/>
  <c r="D10" i="27"/>
  <c r="AJ11" i="27"/>
  <c r="D11" i="27" s="1"/>
  <c r="D10" i="22"/>
  <c r="AJ11" i="22"/>
  <c r="D11" i="22" s="1"/>
  <c r="Q128" i="22"/>
  <c r="Q130" i="22"/>
  <c r="AC128" i="22"/>
  <c r="AC130" i="22"/>
  <c r="AE203" i="29"/>
  <c r="AE201" i="29"/>
  <c r="AE19" i="29" s="1"/>
  <c r="AE21" i="29" s="1"/>
  <c r="AE213" i="29"/>
  <c r="AF201" i="22"/>
  <c r="AF19" i="22" s="1"/>
  <c r="AF213" i="22"/>
  <c r="AF203" i="22"/>
  <c r="H203" i="29"/>
  <c r="H201" i="29"/>
  <c r="H19" i="29" s="1"/>
  <c r="H21" i="29" s="1"/>
  <c r="H213" i="29"/>
  <c r="R201" i="27"/>
  <c r="R19" i="27" s="1"/>
  <c r="R21" i="27" s="1"/>
  <c r="R213" i="27"/>
  <c r="R203" i="27"/>
  <c r="AC203" i="22"/>
  <c r="AC201" i="22"/>
  <c r="AC19" i="22" s="1"/>
  <c r="AC213" i="22"/>
  <c r="I201" i="22"/>
  <c r="I19" i="22" s="1"/>
  <c r="I213" i="22"/>
  <c r="I203" i="22"/>
  <c r="L130" i="22"/>
  <c r="L128" i="22"/>
  <c r="P203" i="29"/>
  <c r="P201" i="29"/>
  <c r="P19" i="29" s="1"/>
  <c r="P21" i="29" s="1"/>
  <c r="P213" i="29"/>
  <c r="T203" i="29"/>
  <c r="T201" i="29"/>
  <c r="T19" i="29" s="1"/>
  <c r="T213" i="29"/>
  <c r="X201" i="29"/>
  <c r="X19" i="29" s="1"/>
  <c r="X213" i="29"/>
  <c r="X203" i="29"/>
  <c r="U113" i="22"/>
  <c r="U114" i="22" s="1"/>
  <c r="U115" i="22" s="1"/>
  <c r="Y203" i="27"/>
  <c r="Y201" i="27"/>
  <c r="Y19" i="27" s="1"/>
  <c r="Y21" i="27" s="1"/>
  <c r="Y213" i="27"/>
  <c r="AD201" i="27"/>
  <c r="AD19" i="27" s="1"/>
  <c r="AD213" i="27"/>
  <c r="AD203" i="27"/>
  <c r="AH134" i="22"/>
  <c r="AH17" i="22"/>
  <c r="L213" i="11"/>
  <c r="L203" i="11"/>
  <c r="L201" i="11"/>
  <c r="L19" i="11" s="1"/>
  <c r="Q203" i="11"/>
  <c r="Q201" i="11"/>
  <c r="Q19" i="11" s="1"/>
  <c r="Q213" i="11"/>
  <c r="G134" i="22"/>
  <c r="G17" i="22"/>
  <c r="U201" i="22"/>
  <c r="U19" i="22" s="1"/>
  <c r="U213" i="22"/>
  <c r="U203" i="22"/>
  <c r="AE17" i="22"/>
  <c r="AE21" i="22" s="1"/>
  <c r="AE134" i="22"/>
  <c r="M201" i="29"/>
  <c r="M19" i="29" s="1"/>
  <c r="M21" i="29" s="1"/>
  <c r="M213" i="29"/>
  <c r="M203" i="29"/>
  <c r="J21" i="11"/>
  <c r="O213" i="29"/>
  <c r="O203" i="29"/>
  <c r="O201" i="29"/>
  <c r="O19" i="29" s="1"/>
  <c r="F201" i="27"/>
  <c r="F19" i="27" s="1"/>
  <c r="F213" i="27"/>
  <c r="F203" i="27"/>
  <c r="Q203" i="22"/>
  <c r="Q201" i="22"/>
  <c r="Q19" i="22" s="1"/>
  <c r="Q213" i="22"/>
  <c r="L201" i="29"/>
  <c r="L19" i="29" s="1"/>
  <c r="L213" i="29"/>
  <c r="L203" i="29"/>
  <c r="AF203" i="11"/>
  <c r="AF201" i="11"/>
  <c r="AF19" i="11" s="1"/>
  <c r="AF213" i="11"/>
  <c r="I113" i="22"/>
  <c r="I114" i="22" s="1"/>
  <c r="I115" i="22" s="1"/>
  <c r="G201" i="27"/>
  <c r="G19" i="27" s="1"/>
  <c r="G21" i="27" s="1"/>
  <c r="G213" i="27"/>
  <c r="G203" i="27"/>
  <c r="X201" i="11"/>
  <c r="X19" i="11" s="1"/>
  <c r="X213" i="11"/>
  <c r="X203" i="11"/>
  <c r="AC203" i="11"/>
  <c r="AC201" i="11"/>
  <c r="AC19" i="11" s="1"/>
  <c r="AC21" i="11" s="1"/>
  <c r="AC213" i="11"/>
  <c r="AG201" i="22"/>
  <c r="AG19" i="22" s="1"/>
  <c r="AG213" i="22"/>
  <c r="AG203" i="22"/>
  <c r="Y21" i="11"/>
  <c r="Q203" i="29"/>
  <c r="Q201" i="29"/>
  <c r="Q19" i="29" s="1"/>
  <c r="Q21" i="29" s="1"/>
  <c r="Q213" i="29"/>
  <c r="I201" i="29"/>
  <c r="I19" i="29" s="1"/>
  <c r="I21" i="29" s="1"/>
  <c r="I213" i="29"/>
  <c r="I203" i="29"/>
  <c r="Y201" i="29"/>
  <c r="Y19" i="29" s="1"/>
  <c r="Y21" i="29" s="1"/>
  <c r="Y213" i="29"/>
  <c r="Y203" i="29"/>
  <c r="Z203" i="27"/>
  <c r="Z201" i="27"/>
  <c r="Z19" i="27" s="1"/>
  <c r="Z21" i="27" s="1"/>
  <c r="Z213" i="27"/>
  <c r="S201" i="27"/>
  <c r="S19" i="27" s="1"/>
  <c r="S213" i="27"/>
  <c r="S203" i="27"/>
  <c r="H203" i="11"/>
  <c r="H213" i="11"/>
  <c r="H201" i="11"/>
  <c r="H19" i="11" s="1"/>
  <c r="M213" i="11"/>
  <c r="M203" i="11"/>
  <c r="M201" i="11"/>
  <c r="M19" i="11" s="1"/>
  <c r="M21" i="11" s="1"/>
  <c r="Y203" i="22"/>
  <c r="Y201" i="22"/>
  <c r="Y19" i="22" s="1"/>
  <c r="Y213" i="22"/>
  <c r="R203" i="22"/>
  <c r="R201" i="22"/>
  <c r="R19" i="22" s="1"/>
  <c r="R213" i="22"/>
  <c r="J201" i="22"/>
  <c r="J19" i="22" s="1"/>
  <c r="J213" i="22"/>
  <c r="J203" i="22"/>
  <c r="N130" i="22"/>
  <c r="N128" i="22"/>
  <c r="AB213" i="11"/>
  <c r="AB203" i="11"/>
  <c r="AB201" i="11"/>
  <c r="AB19" i="11" s="1"/>
  <c r="AB21" i="11" s="1"/>
  <c r="H128" i="22"/>
  <c r="H130" i="22"/>
  <c r="N203" i="27"/>
  <c r="N201" i="27"/>
  <c r="N19" i="27" s="1"/>
  <c r="N21" i="27" s="1"/>
  <c r="N213" i="27"/>
  <c r="M213" i="22"/>
  <c r="M203" i="22"/>
  <c r="M201" i="22"/>
  <c r="M19" i="22" s="1"/>
  <c r="AA113" i="22"/>
  <c r="AA114" i="22" s="1"/>
  <c r="AA115" i="22" s="1"/>
  <c r="AC203" i="29"/>
  <c r="AC201" i="29"/>
  <c r="AC19" i="29" s="1"/>
  <c r="AC213" i="29"/>
  <c r="U201" i="29"/>
  <c r="U19" i="29" s="1"/>
  <c r="U21" i="29" s="1"/>
  <c r="U213" i="29"/>
  <c r="U203" i="29"/>
  <c r="N201" i="29"/>
  <c r="N19" i="29" s="1"/>
  <c r="N213" i="29"/>
  <c r="N203" i="29"/>
  <c r="J213" i="27"/>
  <c r="J203" i="27"/>
  <c r="J201" i="27"/>
  <c r="J19" i="27" s="1"/>
  <c r="J21" i="27" s="1"/>
  <c r="O203" i="27"/>
  <c r="O201" i="27"/>
  <c r="O19" i="27" s="1"/>
  <c r="O21" i="27" s="1"/>
  <c r="O213" i="27"/>
  <c r="AE201" i="27"/>
  <c r="AE19" i="27" s="1"/>
  <c r="AE21" i="27" s="1"/>
  <c r="AE213" i="27"/>
  <c r="AE203" i="27"/>
  <c r="I203" i="11"/>
  <c r="I213" i="11"/>
  <c r="I201" i="11"/>
  <c r="I19" i="11" s="1"/>
  <c r="Y201" i="11"/>
  <c r="Y19" i="11" s="1"/>
  <c r="Y213" i="11"/>
  <c r="Y203" i="11"/>
  <c r="F203" i="11"/>
  <c r="F213" i="11"/>
  <c r="F201" i="11"/>
  <c r="F19" i="11" s="1"/>
  <c r="N203" i="22"/>
  <c r="N201" i="22"/>
  <c r="N19" i="22" s="1"/>
  <c r="N213" i="22"/>
  <c r="AD201" i="22"/>
  <c r="AD19" i="22" s="1"/>
  <c r="AD213" i="22"/>
  <c r="AD203" i="22"/>
  <c r="V201" i="22"/>
  <c r="V19" i="22" s="1"/>
  <c r="V213" i="22"/>
  <c r="V203" i="22"/>
  <c r="P128" i="22"/>
  <c r="P130" i="22"/>
  <c r="AI201" i="29"/>
  <c r="AI19" i="29" s="1"/>
  <c r="AI21" i="29" s="1"/>
  <c r="AI213" i="29"/>
  <c r="AI203" i="29"/>
  <c r="W201" i="11"/>
  <c r="W19" i="11" s="1"/>
  <c r="W213" i="11"/>
  <c r="W203" i="11"/>
  <c r="AG128" i="22"/>
  <c r="AG130" i="22"/>
  <c r="AI201" i="11"/>
  <c r="AI19" i="11" s="1"/>
  <c r="AI213" i="11"/>
  <c r="AI203" i="11"/>
  <c r="AB203" i="29"/>
  <c r="AB201" i="29"/>
  <c r="AB19" i="29" s="1"/>
  <c r="AB21" i="29" s="1"/>
  <c r="AB213" i="29"/>
  <c r="F201" i="22"/>
  <c r="F19" i="22" s="1"/>
  <c r="F213" i="22"/>
  <c r="F203" i="22"/>
  <c r="O113" i="22"/>
  <c r="O114" i="22" s="1"/>
  <c r="O115" i="22" s="1"/>
  <c r="AI130" i="22"/>
  <c r="AI128" i="22"/>
  <c r="AG201" i="29"/>
  <c r="AG19" i="29" s="1"/>
  <c r="AG21" i="29" s="1"/>
  <c r="AG213" i="29"/>
  <c r="AG203" i="29"/>
  <c r="Z201" i="29"/>
  <c r="Z19" i="29" s="1"/>
  <c r="Z213" i="29"/>
  <c r="Z203" i="29"/>
  <c r="V213" i="27"/>
  <c r="V203" i="27"/>
  <c r="V201" i="27"/>
  <c r="V19" i="27" s="1"/>
  <c r="V21" i="27" s="1"/>
  <c r="AA203" i="27"/>
  <c r="AA201" i="27"/>
  <c r="AA19" i="27" s="1"/>
  <c r="AA213" i="27"/>
  <c r="H201" i="27"/>
  <c r="H19" i="27" s="1"/>
  <c r="H21" i="27" s="1"/>
  <c r="H213" i="27"/>
  <c r="H203" i="27"/>
  <c r="U203" i="11"/>
  <c r="U201" i="11"/>
  <c r="U19" i="11" s="1"/>
  <c r="U21" i="11" s="1"/>
  <c r="U213" i="11"/>
  <c r="T203" i="11"/>
  <c r="T201" i="11"/>
  <c r="T19" i="11" s="1"/>
  <c r="T213" i="11"/>
  <c r="R203" i="11"/>
  <c r="R201" i="11"/>
  <c r="R19" i="11" s="1"/>
  <c r="R213" i="11"/>
  <c r="V134" i="22"/>
  <c r="V17" i="22"/>
  <c r="V21" i="22" s="1"/>
  <c r="Z203" i="22"/>
  <c r="Z201" i="22"/>
  <c r="Z19" i="22" s="1"/>
  <c r="Z213" i="22"/>
  <c r="X213" i="22"/>
  <c r="X203" i="22"/>
  <c r="X201" i="22"/>
  <c r="X19" i="22" s="1"/>
  <c r="AH201" i="22"/>
  <c r="AH19" i="22" s="1"/>
  <c r="AH213" i="22"/>
  <c r="AH203" i="22"/>
  <c r="AF128" i="22"/>
  <c r="AF130" i="22"/>
  <c r="X130" i="22"/>
  <c r="X128" i="22"/>
  <c r="M203" i="27"/>
  <c r="M201" i="27"/>
  <c r="M19" i="27" s="1"/>
  <c r="M213" i="27"/>
  <c r="J21" i="29"/>
  <c r="AI21" i="11"/>
  <c r="W130" i="22"/>
  <c r="W128" i="22"/>
  <c r="F203" i="29"/>
  <c r="F201" i="29"/>
  <c r="F19" i="29" s="1"/>
  <c r="F213" i="29"/>
  <c r="J201" i="29"/>
  <c r="J19" i="29" s="1"/>
  <c r="J213" i="29"/>
  <c r="J203" i="29"/>
  <c r="AH213" i="27"/>
  <c r="AH203" i="27"/>
  <c r="AH201" i="27"/>
  <c r="AH19" i="27" s="1"/>
  <c r="AH21" i="27" s="1"/>
  <c r="P201" i="27"/>
  <c r="P19" i="27" s="1"/>
  <c r="P21" i="27" s="1"/>
  <c r="P213" i="27"/>
  <c r="P203" i="27"/>
  <c r="T201" i="27"/>
  <c r="T19" i="27" s="1"/>
  <c r="T21" i="27" s="1"/>
  <c r="T213" i="27"/>
  <c r="T203" i="27"/>
  <c r="AG203" i="11"/>
  <c r="AG201" i="11"/>
  <c r="AG19" i="11" s="1"/>
  <c r="AG213" i="11"/>
  <c r="N201" i="11"/>
  <c r="N19" i="11" s="1"/>
  <c r="N21" i="11" s="1"/>
  <c r="N213" i="11"/>
  <c r="N203" i="11"/>
  <c r="AD203" i="11"/>
  <c r="AD201" i="11"/>
  <c r="AD19" i="11" s="1"/>
  <c r="AD21" i="11" s="1"/>
  <c r="AD213" i="11"/>
  <c r="Y17" i="22"/>
  <c r="Y134" i="22"/>
  <c r="O203" i="22"/>
  <c r="O201" i="22"/>
  <c r="O19" i="22" s="1"/>
  <c r="O213" i="22"/>
  <c r="G201" i="22"/>
  <c r="G19" i="22" s="1"/>
  <c r="G213" i="22"/>
  <c r="G203" i="22"/>
  <c r="K201" i="22"/>
  <c r="K19" i="22" s="1"/>
  <c r="K213" i="22"/>
  <c r="K203" i="22"/>
  <c r="T21" i="11"/>
  <c r="X203" i="27"/>
  <c r="X201" i="27"/>
  <c r="X19" i="27" s="1"/>
  <c r="X21" i="27" s="1"/>
  <c r="X213" i="27"/>
  <c r="J134" i="22"/>
  <c r="J17" i="22"/>
  <c r="AA213" i="29"/>
  <c r="AA203" i="29"/>
  <c r="AA201" i="29"/>
  <c r="AA19" i="29" s="1"/>
  <c r="AF203" i="29"/>
  <c r="AF201" i="29"/>
  <c r="AF19" i="29" s="1"/>
  <c r="AF21" i="29" s="1"/>
  <c r="AF213" i="29"/>
  <c r="K130" i="22"/>
  <c r="K128" i="22"/>
  <c r="R203" i="29"/>
  <c r="R201" i="29"/>
  <c r="R19" i="29" s="1"/>
  <c r="R21" i="29" s="1"/>
  <c r="R213" i="29"/>
  <c r="V201" i="29"/>
  <c r="V19" i="29" s="1"/>
  <c r="V21" i="29" s="1"/>
  <c r="V213" i="29"/>
  <c r="V203" i="29"/>
  <c r="K203" i="27"/>
  <c r="K201" i="27"/>
  <c r="K19" i="27" s="1"/>
  <c r="K21" i="27" s="1"/>
  <c r="K213" i="27"/>
  <c r="AB201" i="27"/>
  <c r="AB19" i="27" s="1"/>
  <c r="AB21" i="27" s="1"/>
  <c r="AB213" i="27"/>
  <c r="AB203" i="27"/>
  <c r="AF201" i="27"/>
  <c r="AF19" i="27" s="1"/>
  <c r="AF21" i="27" s="1"/>
  <c r="AF213" i="27"/>
  <c r="AF203" i="27"/>
  <c r="J213" i="11"/>
  <c r="J203" i="11"/>
  <c r="J201" i="11"/>
  <c r="J19" i="11" s="1"/>
  <c r="Z201" i="11"/>
  <c r="Z19" i="11" s="1"/>
  <c r="Z21" i="11" s="1"/>
  <c r="Z213" i="11"/>
  <c r="Z203" i="11"/>
  <c r="G203" i="11"/>
  <c r="G213" i="11"/>
  <c r="G201" i="11"/>
  <c r="G19" i="11" s="1"/>
  <c r="AA203" i="22"/>
  <c r="AA201" i="22"/>
  <c r="AA19" i="22" s="1"/>
  <c r="AA213" i="22"/>
  <c r="S201" i="22"/>
  <c r="S19" i="22" s="1"/>
  <c r="S213" i="22"/>
  <c r="S203" i="22"/>
  <c r="W201" i="22"/>
  <c r="W19" i="22" s="1"/>
  <c r="W213" i="22"/>
  <c r="W203" i="22"/>
  <c r="AD128" i="22"/>
  <c r="AD130" i="22"/>
  <c r="S203" i="11"/>
  <c r="S201" i="11"/>
  <c r="S19" i="11" s="1"/>
  <c r="S21" i="11" s="1"/>
  <c r="S213" i="11"/>
  <c r="T128" i="22"/>
  <c r="T130" i="22"/>
  <c r="L213" i="22"/>
  <c r="L201" i="22"/>
  <c r="L19" i="22" s="1"/>
  <c r="L203" i="22"/>
  <c r="AE201" i="22"/>
  <c r="AE19" i="22" s="1"/>
  <c r="AE213" i="22"/>
  <c r="AE203" i="22"/>
  <c r="AI201" i="22"/>
  <c r="AI19" i="22" s="1"/>
  <c r="AI213" i="22"/>
  <c r="AI203" i="22"/>
  <c r="Q201" i="27"/>
  <c r="Q19" i="27" s="1"/>
  <c r="Q213" i="27"/>
  <c r="Q203" i="27"/>
  <c r="V201" i="11"/>
  <c r="V19" i="11" s="1"/>
  <c r="V21" i="11" s="1"/>
  <c r="V213" i="11"/>
  <c r="V203" i="11"/>
  <c r="H21" i="11"/>
  <c r="K201" i="29"/>
  <c r="K19" i="29" s="1"/>
  <c r="K21" i="29" s="1"/>
  <c r="K213" i="29"/>
  <c r="K203" i="29"/>
  <c r="AI203" i="27"/>
  <c r="AI201" i="27"/>
  <c r="AI19" i="27" s="1"/>
  <c r="AI21" i="27" s="1"/>
  <c r="AI213" i="27"/>
  <c r="AC201" i="27"/>
  <c r="AC19" i="27" s="1"/>
  <c r="AC213" i="27"/>
  <c r="AC203" i="27"/>
  <c r="U201" i="27"/>
  <c r="U19" i="27" s="1"/>
  <c r="U21" i="27" s="1"/>
  <c r="U213" i="27"/>
  <c r="U203" i="27"/>
  <c r="R128" i="22"/>
  <c r="R130" i="22"/>
  <c r="AH201" i="11"/>
  <c r="AH19" i="11" s="1"/>
  <c r="AH21" i="11" s="1"/>
  <c r="AH213" i="11"/>
  <c r="AH203" i="11"/>
  <c r="AA201" i="11"/>
  <c r="AA19" i="11" s="1"/>
  <c r="AA21" i="11" s="1"/>
  <c r="AA213" i="11"/>
  <c r="AA203" i="11"/>
  <c r="AE203" i="11"/>
  <c r="AE201" i="11"/>
  <c r="AE19" i="11" s="1"/>
  <c r="AE213" i="11"/>
  <c r="P203" i="22"/>
  <c r="P201" i="22"/>
  <c r="P19" i="22" s="1"/>
  <c r="P213" i="22"/>
  <c r="H201" i="22"/>
  <c r="H19" i="22" s="1"/>
  <c r="H213" i="22"/>
  <c r="H203" i="22"/>
  <c r="M17" i="22"/>
  <c r="M21" i="22" s="1"/>
  <c r="M134" i="22"/>
  <c r="AD203" i="29"/>
  <c r="AD201" i="29"/>
  <c r="AD19" i="29" s="1"/>
  <c r="AD21" i="29" s="1"/>
  <c r="AD213" i="29"/>
  <c r="AH201" i="29"/>
  <c r="AH19" i="29" s="1"/>
  <c r="AH21" i="29" s="1"/>
  <c r="AH213" i="29"/>
  <c r="AH203" i="29"/>
  <c r="W203" i="27"/>
  <c r="W201" i="27"/>
  <c r="W19" i="27" s="1"/>
  <c r="W21" i="27" s="1"/>
  <c r="W213" i="27"/>
  <c r="I201" i="27"/>
  <c r="I19" i="27" s="1"/>
  <c r="I21" i="27" s="1"/>
  <c r="I213" i="27"/>
  <c r="I203" i="27"/>
  <c r="O201" i="11"/>
  <c r="O19" i="11" s="1"/>
  <c r="O21" i="11" s="1"/>
  <c r="O213" i="11"/>
  <c r="O203" i="11"/>
  <c r="F21" i="29"/>
  <c r="G203" i="29"/>
  <c r="G201" i="29"/>
  <c r="G19" i="29" s="1"/>
  <c r="G21" i="29" s="1"/>
  <c r="G213" i="29"/>
  <c r="T21" i="29"/>
  <c r="AB128" i="22"/>
  <c r="AB130" i="22"/>
  <c r="S203" i="29"/>
  <c r="S201" i="29"/>
  <c r="S19" i="29" s="1"/>
  <c r="S21" i="29" s="1"/>
  <c r="S213" i="29"/>
  <c r="W201" i="29"/>
  <c r="W19" i="29" s="1"/>
  <c r="W213" i="29"/>
  <c r="W203" i="29"/>
  <c r="Z130" i="22"/>
  <c r="Z128" i="22"/>
  <c r="L203" i="27"/>
  <c r="L201" i="27"/>
  <c r="L19" i="27" s="1"/>
  <c r="L21" i="27" s="1"/>
  <c r="L213" i="27"/>
  <c r="AG201" i="27"/>
  <c r="AG19" i="27" s="1"/>
  <c r="AG21" i="27" s="1"/>
  <c r="AG213" i="27"/>
  <c r="AG203" i="27"/>
  <c r="F128" i="22"/>
  <c r="F130" i="22"/>
  <c r="K213" i="11"/>
  <c r="K203" i="11"/>
  <c r="K201" i="11"/>
  <c r="K19" i="11" s="1"/>
  <c r="P213" i="11"/>
  <c r="P203" i="11"/>
  <c r="P201" i="11"/>
  <c r="P19" i="11" s="1"/>
  <c r="P21" i="11" s="1"/>
  <c r="S134" i="22"/>
  <c r="S17" i="22"/>
  <c r="AB203" i="22"/>
  <c r="AB201" i="22"/>
  <c r="AB19" i="22" s="1"/>
  <c r="AB213" i="22"/>
  <c r="T201" i="22"/>
  <c r="T19" i="22" s="1"/>
  <c r="T213" i="22"/>
  <c r="T203" i="22"/>
  <c r="X17" i="29"/>
  <c r="X21" i="29" s="1"/>
  <c r="AJ133" i="29"/>
  <c r="Z17" i="29"/>
  <c r="Z21" i="29" s="1"/>
  <c r="Z134" i="29"/>
  <c r="N17" i="29"/>
  <c r="N134" i="29"/>
  <c r="AJ134" i="29" s="1"/>
  <c r="L17" i="11"/>
  <c r="L21" i="11" s="1"/>
  <c r="L134" i="11"/>
  <c r="X17" i="11"/>
  <c r="X134" i="11"/>
  <c r="AJ17" i="11"/>
  <c r="E10" i="16" a="1"/>
  <c r="F10" i="16" a="1"/>
  <c r="F9" i="16" a="1"/>
  <c r="D12" i="13" a="1"/>
  <c r="D13" i="13" a="1"/>
  <c r="F9" i="16" l="1"/>
  <c r="F10" i="16"/>
  <c r="E10" i="16"/>
  <c r="K21" i="11"/>
  <c r="Q21" i="27"/>
  <c r="AA21" i="29"/>
  <c r="AA21" i="27"/>
  <c r="AJ96" i="27"/>
  <c r="AJ95" i="22"/>
  <c r="Q21" i="11"/>
  <c r="AC21" i="27"/>
  <c r="J21" i="22"/>
  <c r="Y21" i="22"/>
  <c r="AG21" i="11"/>
  <c r="W21" i="11"/>
  <c r="AC21" i="29"/>
  <c r="O21" i="29"/>
  <c r="AD21" i="27"/>
  <c r="AJ94" i="11"/>
  <c r="M21" i="27"/>
  <c r="S21" i="22"/>
  <c r="AE21" i="11"/>
  <c r="R21" i="11"/>
  <c r="S21" i="27"/>
  <c r="L21" i="29"/>
  <c r="AJ96" i="11"/>
  <c r="AJ94" i="27"/>
  <c r="AJ16" i="29"/>
  <c r="D16" i="29" s="1"/>
  <c r="AJ96" i="22"/>
  <c r="AJ96" i="29"/>
  <c r="AJ16" i="11"/>
  <c r="D16" i="11" s="1"/>
  <c r="AJ94" i="22"/>
  <c r="AJ16" i="27"/>
  <c r="D16" i="27" s="1"/>
  <c r="D13" i="13"/>
  <c r="D12" i="13"/>
  <c r="F17" i="22"/>
  <c r="F134" i="22"/>
  <c r="AE217" i="11"/>
  <c r="AE215" i="11"/>
  <c r="AE221" i="11" s="1"/>
  <c r="L207" i="22"/>
  <c r="L205" i="22"/>
  <c r="L211" i="22" s="1"/>
  <c r="K205" i="27"/>
  <c r="K211" i="27" s="1"/>
  <c r="K207" i="27"/>
  <c r="T217" i="11"/>
  <c r="T215" i="11"/>
  <c r="T221" i="11" s="1"/>
  <c r="M217" i="22"/>
  <c r="M215" i="22"/>
  <c r="M221" i="22" s="1"/>
  <c r="H217" i="11"/>
  <c r="H215" i="11"/>
  <c r="H221" i="11" s="1"/>
  <c r="AC205" i="11"/>
  <c r="AC211" i="11" s="1"/>
  <c r="AC207" i="11"/>
  <c r="Y205" i="27"/>
  <c r="Y211" i="27" s="1"/>
  <c r="Y207" i="27"/>
  <c r="AG207" i="27"/>
  <c r="AG205" i="27"/>
  <c r="AG211" i="27" s="1"/>
  <c r="O207" i="11"/>
  <c r="O205" i="11"/>
  <c r="O211" i="11" s="1"/>
  <c r="S207" i="22"/>
  <c r="S205" i="22"/>
  <c r="S211" i="22" s="1"/>
  <c r="V207" i="29"/>
  <c r="V205" i="29"/>
  <c r="V211" i="29" s="1"/>
  <c r="N207" i="11"/>
  <c r="N205" i="11"/>
  <c r="N211" i="11" s="1"/>
  <c r="V205" i="27"/>
  <c r="V211" i="27" s="1"/>
  <c r="V207" i="27"/>
  <c r="W207" i="11"/>
  <c r="W205" i="11"/>
  <c r="W211" i="11" s="1"/>
  <c r="AD217" i="22"/>
  <c r="AD215" i="22"/>
  <c r="AD221" i="22" s="1"/>
  <c r="I217" i="11"/>
  <c r="I215" i="11"/>
  <c r="I221" i="11" s="1"/>
  <c r="N215" i="29"/>
  <c r="N221" i="29" s="1"/>
  <c r="N217" i="29"/>
  <c r="N217" i="27"/>
  <c r="N215" i="27"/>
  <c r="N221" i="27" s="1"/>
  <c r="H205" i="11"/>
  <c r="H211" i="11" s="1"/>
  <c r="H207" i="11"/>
  <c r="X207" i="11"/>
  <c r="X205" i="11"/>
  <c r="X211" i="11" s="1"/>
  <c r="M207" i="29"/>
  <c r="M205" i="29"/>
  <c r="M211" i="29" s="1"/>
  <c r="Q205" i="11"/>
  <c r="Q211" i="11" s="1"/>
  <c r="Q207" i="11"/>
  <c r="U128" i="22"/>
  <c r="U130" i="22"/>
  <c r="H205" i="29"/>
  <c r="H211" i="29" s="1"/>
  <c r="H207" i="29"/>
  <c r="K215" i="22"/>
  <c r="K221" i="22" s="1"/>
  <c r="K217" i="22"/>
  <c r="AD205" i="11"/>
  <c r="AD211" i="11" s="1"/>
  <c r="AD207" i="11"/>
  <c r="AG134" i="22"/>
  <c r="AG17" i="22"/>
  <c r="AG21" i="22" s="1"/>
  <c r="AD207" i="22"/>
  <c r="AD205" i="22"/>
  <c r="AD211" i="22" s="1"/>
  <c r="N207" i="29"/>
  <c r="N205" i="29"/>
  <c r="N211" i="29" s="1"/>
  <c r="J215" i="22"/>
  <c r="J221" i="22" s="1"/>
  <c r="J217" i="22"/>
  <c r="I217" i="29"/>
  <c r="I215" i="29"/>
  <c r="I221" i="29" s="1"/>
  <c r="L215" i="29"/>
  <c r="L221" i="29" s="1"/>
  <c r="L217" i="29"/>
  <c r="AD217" i="29"/>
  <c r="AD215" i="29"/>
  <c r="AD221" i="29" s="1"/>
  <c r="V217" i="11"/>
  <c r="V215" i="11"/>
  <c r="V221" i="11" s="1"/>
  <c r="AF205" i="29"/>
  <c r="AF211" i="29" s="1"/>
  <c r="AF207" i="29"/>
  <c r="AB205" i="22"/>
  <c r="AB211" i="22" s="1"/>
  <c r="AB207" i="22"/>
  <c r="AG215" i="27"/>
  <c r="AG221" i="27" s="1"/>
  <c r="AG217" i="27"/>
  <c r="S205" i="29"/>
  <c r="S211" i="29" s="1"/>
  <c r="S207" i="29"/>
  <c r="O215" i="11"/>
  <c r="O221" i="11" s="1"/>
  <c r="O217" i="11"/>
  <c r="AE205" i="11"/>
  <c r="AE211" i="11" s="1"/>
  <c r="AE207" i="11"/>
  <c r="AC207" i="27"/>
  <c r="AC205" i="27"/>
  <c r="AC211" i="27" s="1"/>
  <c r="L215" i="22"/>
  <c r="L221" i="22" s="1"/>
  <c r="L217" i="22"/>
  <c r="S217" i="22"/>
  <c r="S215" i="22"/>
  <c r="S221" i="22" s="1"/>
  <c r="J207" i="11"/>
  <c r="J205" i="11"/>
  <c r="J211" i="11" s="1"/>
  <c r="V215" i="29"/>
  <c r="V221" i="29" s="1"/>
  <c r="V217" i="29"/>
  <c r="G207" i="22"/>
  <c r="G205" i="22"/>
  <c r="G211" i="22" s="1"/>
  <c r="N215" i="11"/>
  <c r="N221" i="11" s="1"/>
  <c r="N217" i="11"/>
  <c r="AH205" i="27"/>
  <c r="AH211" i="27" s="1"/>
  <c r="AH207" i="27"/>
  <c r="X205" i="22"/>
  <c r="X211" i="22" s="1"/>
  <c r="X207" i="22"/>
  <c r="T205" i="11"/>
  <c r="T211" i="11" s="1"/>
  <c r="T207" i="11"/>
  <c r="V215" i="27"/>
  <c r="V221" i="27" s="1"/>
  <c r="V217" i="27"/>
  <c r="F207" i="22"/>
  <c r="F205" i="22"/>
  <c r="F211" i="22" s="1"/>
  <c r="W215" i="11"/>
  <c r="W221" i="11" s="1"/>
  <c r="W217" i="11"/>
  <c r="I205" i="11"/>
  <c r="I211" i="11" s="1"/>
  <c r="I207" i="11"/>
  <c r="R217" i="22"/>
  <c r="R215" i="22"/>
  <c r="R221" i="22" s="1"/>
  <c r="S207" i="27"/>
  <c r="S205" i="27"/>
  <c r="S211" i="27" s="1"/>
  <c r="Q217" i="29"/>
  <c r="Q215" i="29"/>
  <c r="Q221" i="29" s="1"/>
  <c r="X215" i="11"/>
  <c r="X221" i="11" s="1"/>
  <c r="X217" i="11"/>
  <c r="Q217" i="22"/>
  <c r="Q215" i="22"/>
  <c r="Q221" i="22" s="1"/>
  <c r="M215" i="29"/>
  <c r="M221" i="29" s="1"/>
  <c r="M217" i="29"/>
  <c r="X207" i="29"/>
  <c r="X205" i="29"/>
  <c r="X211" i="29" s="1"/>
  <c r="I207" i="22"/>
  <c r="I205" i="22"/>
  <c r="I211" i="22" s="1"/>
  <c r="AF207" i="22"/>
  <c r="AF205" i="22"/>
  <c r="AF211" i="22" s="1"/>
  <c r="T215" i="22"/>
  <c r="T221" i="22" s="1"/>
  <c r="T217" i="22"/>
  <c r="G205" i="29"/>
  <c r="G211" i="29" s="1"/>
  <c r="G207" i="29"/>
  <c r="V207" i="11"/>
  <c r="V205" i="11"/>
  <c r="V211" i="11" s="1"/>
  <c r="AA205" i="29"/>
  <c r="AA211" i="29" s="1"/>
  <c r="AA207" i="29"/>
  <c r="M217" i="27"/>
  <c r="M215" i="27"/>
  <c r="M221" i="27" s="1"/>
  <c r="Z207" i="29"/>
  <c r="Z205" i="29"/>
  <c r="Z211" i="29" s="1"/>
  <c r="N217" i="22"/>
  <c r="N215" i="22"/>
  <c r="N221" i="22" s="1"/>
  <c r="AE207" i="27"/>
  <c r="AE205" i="27"/>
  <c r="AE211" i="27" s="1"/>
  <c r="U207" i="29"/>
  <c r="U205" i="29"/>
  <c r="U211" i="29" s="1"/>
  <c r="L207" i="11"/>
  <c r="L205" i="11"/>
  <c r="L211" i="11" s="1"/>
  <c r="X215" i="29"/>
  <c r="X221" i="29" s="1"/>
  <c r="X217" i="29"/>
  <c r="I215" i="22"/>
  <c r="I221" i="22" s="1"/>
  <c r="I217" i="22"/>
  <c r="AF215" i="22"/>
  <c r="AF221" i="22" s="1"/>
  <c r="AF217" i="22"/>
  <c r="L217" i="27"/>
  <c r="L215" i="27"/>
  <c r="L221" i="27" s="1"/>
  <c r="AB17" i="22"/>
  <c r="AB21" i="22" s="1"/>
  <c r="AB134" i="22"/>
  <c r="I207" i="27"/>
  <c r="I205" i="27"/>
  <c r="I211" i="27" s="1"/>
  <c r="AA215" i="11"/>
  <c r="AA221" i="11" s="1"/>
  <c r="AA217" i="11"/>
  <c r="Q215" i="27"/>
  <c r="Q221" i="27" s="1"/>
  <c r="Q217" i="27"/>
  <c r="T134" i="22"/>
  <c r="T17" i="22"/>
  <c r="T21" i="22" s="1"/>
  <c r="AA217" i="22"/>
  <c r="AA215" i="22"/>
  <c r="AA221" i="22" s="1"/>
  <c r="AF207" i="27"/>
  <c r="AF205" i="27"/>
  <c r="AF211" i="27" s="1"/>
  <c r="R217" i="29"/>
  <c r="R215" i="29"/>
  <c r="R221" i="29" s="1"/>
  <c r="AA215" i="29"/>
  <c r="AA221" i="29" s="1"/>
  <c r="AA217" i="29"/>
  <c r="AG217" i="11"/>
  <c r="AG215" i="11"/>
  <c r="AG221" i="11" s="1"/>
  <c r="J207" i="29"/>
  <c r="J205" i="29"/>
  <c r="J211" i="29" s="1"/>
  <c r="Z217" i="22"/>
  <c r="Z215" i="22"/>
  <c r="Z221" i="22" s="1"/>
  <c r="Z215" i="29"/>
  <c r="Z221" i="29" s="1"/>
  <c r="Z217" i="29"/>
  <c r="AJ19" i="22"/>
  <c r="D19" i="22" s="1"/>
  <c r="AI207" i="29"/>
  <c r="AI205" i="29"/>
  <c r="AI211" i="29" s="1"/>
  <c r="AE215" i="27"/>
  <c r="AE221" i="27" s="1"/>
  <c r="AE217" i="27"/>
  <c r="U217" i="29"/>
  <c r="U215" i="29"/>
  <c r="U221" i="29" s="1"/>
  <c r="R205" i="22"/>
  <c r="R211" i="22" s="1"/>
  <c r="R207" i="22"/>
  <c r="Q205" i="29"/>
  <c r="Q211" i="29" s="1"/>
  <c r="Q207" i="29"/>
  <c r="G207" i="27"/>
  <c r="G205" i="27"/>
  <c r="G211" i="27" s="1"/>
  <c r="Q205" i="22"/>
  <c r="Q211" i="22" s="1"/>
  <c r="Q207" i="22"/>
  <c r="L215" i="11"/>
  <c r="L221" i="11" s="1"/>
  <c r="L217" i="11"/>
  <c r="AH21" i="22"/>
  <c r="T217" i="29"/>
  <c r="T215" i="29"/>
  <c r="T221" i="29" s="1"/>
  <c r="AC217" i="22"/>
  <c r="AC215" i="22"/>
  <c r="AC221" i="22" s="1"/>
  <c r="AE217" i="29"/>
  <c r="AE215" i="29"/>
  <c r="AE221" i="29" s="1"/>
  <c r="G217" i="22"/>
  <c r="G215" i="22"/>
  <c r="G221" i="22" s="1"/>
  <c r="N205" i="27"/>
  <c r="N211" i="27" s="1"/>
  <c r="N207" i="27"/>
  <c r="H134" i="22"/>
  <c r="H17" i="22"/>
  <c r="H21" i="22" s="1"/>
  <c r="Z217" i="27"/>
  <c r="Z215" i="27"/>
  <c r="Z221" i="27" s="1"/>
  <c r="G215" i="27"/>
  <c r="G221" i="27" s="1"/>
  <c r="G217" i="27"/>
  <c r="AA205" i="22"/>
  <c r="AA211" i="22" s="1"/>
  <c r="AA207" i="22"/>
  <c r="R205" i="29"/>
  <c r="R211" i="29" s="1"/>
  <c r="R207" i="29"/>
  <c r="X17" i="22"/>
  <c r="X21" i="22" s="1"/>
  <c r="X134" i="22"/>
  <c r="Z205" i="22"/>
  <c r="Z211" i="22" s="1"/>
  <c r="Z207" i="22"/>
  <c r="H207" i="27"/>
  <c r="H205" i="27"/>
  <c r="H211" i="27" s="1"/>
  <c r="AG207" i="29"/>
  <c r="AG205" i="29"/>
  <c r="AG211" i="29" s="1"/>
  <c r="AJ19" i="11"/>
  <c r="D19" i="11" s="1"/>
  <c r="F21" i="11"/>
  <c r="O217" i="27"/>
  <c r="O215" i="27"/>
  <c r="O221" i="27" s="1"/>
  <c r="AC217" i="29"/>
  <c r="AC215" i="29"/>
  <c r="AC221" i="29" s="1"/>
  <c r="F215" i="27"/>
  <c r="F221" i="27" s="1"/>
  <c r="F217" i="27"/>
  <c r="U207" i="22"/>
  <c r="U205" i="22"/>
  <c r="U211" i="22" s="1"/>
  <c r="AH207" i="29"/>
  <c r="AH205" i="29"/>
  <c r="AH211" i="29" s="1"/>
  <c r="S217" i="29"/>
  <c r="S215" i="29"/>
  <c r="S221" i="29" s="1"/>
  <c r="AC215" i="27"/>
  <c r="AC221" i="27" s="1"/>
  <c r="AC217" i="27"/>
  <c r="X215" i="22"/>
  <c r="X221" i="22" s="1"/>
  <c r="X217" i="22"/>
  <c r="O217" i="22"/>
  <c r="O215" i="22"/>
  <c r="O221" i="22" s="1"/>
  <c r="J215" i="29"/>
  <c r="J221" i="29" s="1"/>
  <c r="J217" i="29"/>
  <c r="U205" i="11"/>
  <c r="U211" i="11" s="1"/>
  <c r="U207" i="11"/>
  <c r="AB217" i="29"/>
  <c r="AB215" i="29"/>
  <c r="AB221" i="29" s="1"/>
  <c r="AI215" i="29"/>
  <c r="AI221" i="29" s="1"/>
  <c r="AI217" i="29"/>
  <c r="N205" i="22"/>
  <c r="N211" i="22" s="1"/>
  <c r="N207" i="22"/>
  <c r="Y217" i="22"/>
  <c r="Y215" i="22"/>
  <c r="Y221" i="22" s="1"/>
  <c r="F207" i="27"/>
  <c r="F205" i="27"/>
  <c r="F211" i="27" s="1"/>
  <c r="P205" i="11"/>
  <c r="P211" i="11" s="1"/>
  <c r="P207" i="11"/>
  <c r="L205" i="27"/>
  <c r="L211" i="27" s="1"/>
  <c r="L207" i="27"/>
  <c r="H207" i="22"/>
  <c r="H205" i="22"/>
  <c r="H211" i="22" s="1"/>
  <c r="AH207" i="11"/>
  <c r="AH205" i="11"/>
  <c r="AH211" i="11" s="1"/>
  <c r="AI207" i="22"/>
  <c r="AI205" i="22"/>
  <c r="AI211" i="22" s="1"/>
  <c r="AG205" i="11"/>
  <c r="AG211" i="11" s="1"/>
  <c r="AG207" i="11"/>
  <c r="P215" i="11"/>
  <c r="P221" i="11" s="1"/>
  <c r="P217" i="11"/>
  <c r="Z17" i="22"/>
  <c r="Z21" i="22" s="1"/>
  <c r="Z134" i="22"/>
  <c r="W217" i="27"/>
  <c r="W215" i="27"/>
  <c r="W221" i="27" s="1"/>
  <c r="H215" i="22"/>
  <c r="H221" i="22" s="1"/>
  <c r="H217" i="22"/>
  <c r="AH217" i="11"/>
  <c r="AH215" i="11"/>
  <c r="AH221" i="11" s="1"/>
  <c r="AI205" i="27"/>
  <c r="AI211" i="27" s="1"/>
  <c r="AI207" i="27"/>
  <c r="AI215" i="22"/>
  <c r="AI221" i="22" s="1"/>
  <c r="AI217" i="22"/>
  <c r="S205" i="11"/>
  <c r="S211" i="11" s="1"/>
  <c r="S207" i="11"/>
  <c r="AB207" i="27"/>
  <c r="AB205" i="27"/>
  <c r="AB211" i="27" s="1"/>
  <c r="K134" i="22"/>
  <c r="K17" i="22"/>
  <c r="K21" i="22" s="1"/>
  <c r="X217" i="27"/>
  <c r="X215" i="27"/>
  <c r="X221" i="27" s="1"/>
  <c r="O205" i="22"/>
  <c r="O211" i="22" s="1"/>
  <c r="O207" i="22"/>
  <c r="T207" i="27"/>
  <c r="T205" i="27"/>
  <c r="T211" i="27" s="1"/>
  <c r="F217" i="29"/>
  <c r="F215" i="29"/>
  <c r="F221" i="29" s="1"/>
  <c r="H215" i="27"/>
  <c r="H221" i="27" s="1"/>
  <c r="H217" i="27"/>
  <c r="AG217" i="29"/>
  <c r="AG215" i="29"/>
  <c r="AG221" i="29" s="1"/>
  <c r="AB205" i="29"/>
  <c r="AB211" i="29" s="1"/>
  <c r="AB207" i="29"/>
  <c r="F217" i="11"/>
  <c r="F215" i="11"/>
  <c r="F221" i="11" s="1"/>
  <c r="AB205" i="11"/>
  <c r="AB211" i="11" s="1"/>
  <c r="AB207" i="11"/>
  <c r="Y205" i="22"/>
  <c r="Y211" i="22" s="1"/>
  <c r="Y207" i="22"/>
  <c r="Z205" i="27"/>
  <c r="Z211" i="27" s="1"/>
  <c r="Z207" i="27"/>
  <c r="AG207" i="22"/>
  <c r="AG205" i="22"/>
  <c r="AG211" i="22" s="1"/>
  <c r="I128" i="22"/>
  <c r="I130" i="22"/>
  <c r="AJ19" i="27"/>
  <c r="F21" i="27"/>
  <c r="U215" i="22"/>
  <c r="U221" i="22" s="1"/>
  <c r="U217" i="22"/>
  <c r="AD207" i="27"/>
  <c r="AD205" i="27"/>
  <c r="AD211" i="27" s="1"/>
  <c r="T205" i="29"/>
  <c r="T211" i="29" s="1"/>
  <c r="T207" i="29"/>
  <c r="AC205" i="22"/>
  <c r="AC211" i="22" s="1"/>
  <c r="AC207" i="22"/>
  <c r="AE205" i="29"/>
  <c r="AE211" i="29" s="1"/>
  <c r="AE207" i="29"/>
  <c r="W215" i="29"/>
  <c r="W221" i="29" s="1"/>
  <c r="W217" i="29"/>
  <c r="AA207" i="11"/>
  <c r="AA205" i="11"/>
  <c r="AA211" i="11" s="1"/>
  <c r="U217" i="11"/>
  <c r="U215" i="11"/>
  <c r="U221" i="11" s="1"/>
  <c r="S217" i="11"/>
  <c r="S215" i="11"/>
  <c r="S221" i="11" s="1"/>
  <c r="AF215" i="27"/>
  <c r="AF221" i="27" s="1"/>
  <c r="AF217" i="27"/>
  <c r="G217" i="29"/>
  <c r="G215" i="29"/>
  <c r="G221" i="29" s="1"/>
  <c r="K207" i="29"/>
  <c r="K205" i="29"/>
  <c r="K211" i="29" s="1"/>
  <c r="G217" i="11"/>
  <c r="G215" i="11"/>
  <c r="G221" i="11" s="1"/>
  <c r="AB217" i="27"/>
  <c r="AB215" i="27"/>
  <c r="AB221" i="27" s="1"/>
  <c r="T215" i="27"/>
  <c r="T221" i="27" s="1"/>
  <c r="T217" i="27"/>
  <c r="AJ19" i="29"/>
  <c r="D19" i="29" s="1"/>
  <c r="AI207" i="11"/>
  <c r="AI205" i="11"/>
  <c r="AI211" i="11" s="1"/>
  <c r="P17" i="22"/>
  <c r="P21" i="22" s="1"/>
  <c r="P134" i="22"/>
  <c r="F205" i="11"/>
  <c r="F211" i="11" s="1"/>
  <c r="F207" i="11"/>
  <c r="O205" i="27"/>
  <c r="O211" i="27" s="1"/>
  <c r="O207" i="27"/>
  <c r="AC205" i="29"/>
  <c r="AC211" i="29" s="1"/>
  <c r="AC207" i="29"/>
  <c r="AB215" i="11"/>
  <c r="AB221" i="11" s="1"/>
  <c r="AB217" i="11"/>
  <c r="Y207" i="29"/>
  <c r="Y205" i="29"/>
  <c r="Y211" i="29" s="1"/>
  <c r="AG215" i="22"/>
  <c r="AG221" i="22" s="1"/>
  <c r="AG217" i="22"/>
  <c r="AF217" i="11"/>
  <c r="AF215" i="11"/>
  <c r="AF221" i="11" s="1"/>
  <c r="AD215" i="27"/>
  <c r="AD221" i="27" s="1"/>
  <c r="AD217" i="27"/>
  <c r="P217" i="29"/>
  <c r="P215" i="29"/>
  <c r="P221" i="29" s="1"/>
  <c r="R207" i="27"/>
  <c r="R205" i="27"/>
  <c r="R211" i="27" s="1"/>
  <c r="K215" i="11"/>
  <c r="K221" i="11" s="1"/>
  <c r="K217" i="11"/>
  <c r="AB217" i="22"/>
  <c r="AB215" i="22"/>
  <c r="AB221" i="22" s="1"/>
  <c r="U215" i="27"/>
  <c r="U221" i="27" s="1"/>
  <c r="U217" i="27"/>
  <c r="AD205" i="29"/>
  <c r="AD211" i="29" s="1"/>
  <c r="AD207" i="29"/>
  <c r="Q207" i="27"/>
  <c r="Q205" i="27"/>
  <c r="Q211" i="27" s="1"/>
  <c r="J217" i="11"/>
  <c r="J215" i="11"/>
  <c r="J221" i="11" s="1"/>
  <c r="AH215" i="27"/>
  <c r="AH221" i="27" s="1"/>
  <c r="AH217" i="27"/>
  <c r="F217" i="22"/>
  <c r="F215" i="22"/>
  <c r="F221" i="22" s="1"/>
  <c r="S215" i="27"/>
  <c r="S221" i="27" s="1"/>
  <c r="S217" i="27"/>
  <c r="I215" i="27"/>
  <c r="I221" i="27" s="1"/>
  <c r="I217" i="27"/>
  <c r="AI217" i="27"/>
  <c r="AI215" i="27"/>
  <c r="AI221" i="27" s="1"/>
  <c r="M205" i="27"/>
  <c r="M211" i="27" s="1"/>
  <c r="M207" i="27"/>
  <c r="X21" i="11"/>
  <c r="T207" i="22"/>
  <c r="T205" i="22"/>
  <c r="T211" i="22" s="1"/>
  <c r="K207" i="11"/>
  <c r="K205" i="11"/>
  <c r="K211" i="11" s="1"/>
  <c r="W207" i="29"/>
  <c r="W205" i="29"/>
  <c r="W211" i="29" s="1"/>
  <c r="W205" i="27"/>
  <c r="W211" i="27" s="1"/>
  <c r="W207" i="27"/>
  <c r="P217" i="22"/>
  <c r="P215" i="22"/>
  <c r="P221" i="22" s="1"/>
  <c r="K215" i="29"/>
  <c r="K221" i="29" s="1"/>
  <c r="K217" i="29"/>
  <c r="AE207" i="22"/>
  <c r="AE205" i="22"/>
  <c r="AE211" i="22" s="1"/>
  <c r="AD17" i="22"/>
  <c r="AD21" i="22" s="1"/>
  <c r="AD134" i="22"/>
  <c r="G205" i="11"/>
  <c r="G211" i="11" s="1"/>
  <c r="G207" i="11"/>
  <c r="X205" i="27"/>
  <c r="X211" i="27" s="1"/>
  <c r="X207" i="27"/>
  <c r="F205" i="29"/>
  <c r="F211" i="29" s="1"/>
  <c r="F207" i="29"/>
  <c r="AF134" i="22"/>
  <c r="AF17" i="22"/>
  <c r="AF21" i="22" s="1"/>
  <c r="R217" i="11"/>
  <c r="R215" i="11"/>
  <c r="R221" i="11" s="1"/>
  <c r="AA217" i="27"/>
  <c r="AA215" i="27"/>
  <c r="AA221" i="27" s="1"/>
  <c r="AI134" i="22"/>
  <c r="AI17" i="22"/>
  <c r="AI21" i="22" s="1"/>
  <c r="AI215" i="11"/>
  <c r="AI221" i="11" s="1"/>
  <c r="AI217" i="11"/>
  <c r="V207" i="22"/>
  <c r="V205" i="22"/>
  <c r="V211" i="22" s="1"/>
  <c r="Y207" i="11"/>
  <c r="Y205" i="11"/>
  <c r="Y211" i="11" s="1"/>
  <c r="AA130" i="22"/>
  <c r="AA128" i="22"/>
  <c r="N17" i="22"/>
  <c r="N21" i="22" s="1"/>
  <c r="N134" i="22"/>
  <c r="M207" i="11"/>
  <c r="M205" i="11"/>
  <c r="M211" i="11" s="1"/>
  <c r="Y215" i="29"/>
  <c r="Y221" i="29" s="1"/>
  <c r="Y217" i="29"/>
  <c r="O205" i="29"/>
  <c r="O211" i="29" s="1"/>
  <c r="O207" i="29"/>
  <c r="G21" i="22"/>
  <c r="R215" i="27"/>
  <c r="R221" i="27" s="1"/>
  <c r="R217" i="27"/>
  <c r="AC17" i="22"/>
  <c r="AC21" i="22" s="1"/>
  <c r="AC134" i="22"/>
  <c r="R17" i="22"/>
  <c r="R21" i="22" s="1"/>
  <c r="R134" i="22"/>
  <c r="AE217" i="22"/>
  <c r="AE215" i="22"/>
  <c r="AE221" i="22" s="1"/>
  <c r="W207" i="22"/>
  <c r="W205" i="22"/>
  <c r="W211" i="22" s="1"/>
  <c r="Z207" i="11"/>
  <c r="Z205" i="11"/>
  <c r="Z211" i="11" s="1"/>
  <c r="K217" i="27"/>
  <c r="K215" i="27"/>
  <c r="K221" i="27" s="1"/>
  <c r="AD217" i="11"/>
  <c r="AD215" i="11"/>
  <c r="AD221" i="11" s="1"/>
  <c r="P207" i="27"/>
  <c r="P205" i="27"/>
  <c r="P211" i="27" s="1"/>
  <c r="W134" i="22"/>
  <c r="W17" i="22"/>
  <c r="W21" i="22" s="1"/>
  <c r="AH207" i="22"/>
  <c r="AH205" i="22"/>
  <c r="AH211" i="22" s="1"/>
  <c r="V215" i="22"/>
  <c r="V221" i="22" s="1"/>
  <c r="V217" i="22"/>
  <c r="Y215" i="11"/>
  <c r="Y221" i="11" s="1"/>
  <c r="Y217" i="11"/>
  <c r="J205" i="27"/>
  <c r="J211" i="27" s="1"/>
  <c r="J207" i="27"/>
  <c r="M215" i="11"/>
  <c r="M221" i="11" s="1"/>
  <c r="M217" i="11"/>
  <c r="AC217" i="11"/>
  <c r="AC215" i="11"/>
  <c r="AC221" i="11" s="1"/>
  <c r="AF205" i="11"/>
  <c r="AF211" i="11" s="1"/>
  <c r="AF207" i="11"/>
  <c r="O215" i="29"/>
  <c r="O221" i="29" s="1"/>
  <c r="O217" i="29"/>
  <c r="Y217" i="27"/>
  <c r="Y215" i="27"/>
  <c r="Y221" i="27" s="1"/>
  <c r="P205" i="29"/>
  <c r="P211" i="29" s="1"/>
  <c r="P207" i="29"/>
  <c r="AJ130" i="22"/>
  <c r="AH215" i="29"/>
  <c r="AH221" i="29" s="1"/>
  <c r="AH217" i="29"/>
  <c r="P205" i="22"/>
  <c r="P211" i="22" s="1"/>
  <c r="P207" i="22"/>
  <c r="U207" i="27"/>
  <c r="U205" i="27"/>
  <c r="U211" i="27" s="1"/>
  <c r="W215" i="22"/>
  <c r="W221" i="22" s="1"/>
  <c r="W217" i="22"/>
  <c r="Z215" i="11"/>
  <c r="Z221" i="11" s="1"/>
  <c r="Z217" i="11"/>
  <c r="AF217" i="29"/>
  <c r="AF215" i="29"/>
  <c r="AF221" i="29" s="1"/>
  <c r="K207" i="22"/>
  <c r="K205" i="22"/>
  <c r="K211" i="22" s="1"/>
  <c r="P217" i="27"/>
  <c r="P215" i="27"/>
  <c r="P221" i="27" s="1"/>
  <c r="AH215" i="22"/>
  <c r="AH221" i="22" s="1"/>
  <c r="AH217" i="22"/>
  <c r="R205" i="11"/>
  <c r="R211" i="11" s="1"/>
  <c r="R207" i="11"/>
  <c r="AA205" i="27"/>
  <c r="AA211" i="27" s="1"/>
  <c r="AA207" i="27"/>
  <c r="O130" i="22"/>
  <c r="O128" i="22"/>
  <c r="J215" i="27"/>
  <c r="J221" i="27" s="1"/>
  <c r="J217" i="27"/>
  <c r="M205" i="22"/>
  <c r="M211" i="22" s="1"/>
  <c r="M207" i="22"/>
  <c r="J207" i="22"/>
  <c r="J205" i="22"/>
  <c r="J211" i="22" s="1"/>
  <c r="I207" i="29"/>
  <c r="I205" i="29"/>
  <c r="I211" i="29" s="1"/>
  <c r="L207" i="29"/>
  <c r="L205" i="29"/>
  <c r="L211" i="29" s="1"/>
  <c r="Q217" i="11"/>
  <c r="Q215" i="11"/>
  <c r="Q221" i="11" s="1"/>
  <c r="L134" i="22"/>
  <c r="L17" i="22"/>
  <c r="L21" i="22" s="1"/>
  <c r="H217" i="29"/>
  <c r="H215" i="29"/>
  <c r="H221" i="29" s="1"/>
  <c r="Q17" i="22"/>
  <c r="Q21" i="22" s="1"/>
  <c r="Q134" i="22"/>
  <c r="N21" i="29"/>
  <c r="AJ17" i="29"/>
  <c r="D17" i="11"/>
  <c r="AJ134" i="11"/>
  <c r="D18" i="13" a="1"/>
  <c r="E9" i="16" a="1"/>
  <c r="F15" i="16" a="1"/>
  <c r="F11" i="16" a="1"/>
  <c r="E15" i="16" a="1"/>
  <c r="D21" i="13" a="1"/>
  <c r="F12" i="16" a="1"/>
  <c r="F25" i="16" a="1"/>
  <c r="E9" i="16" l="1"/>
  <c r="D18" i="13"/>
  <c r="AJ21" i="11"/>
  <c r="D21" i="11" s="1"/>
  <c r="F15" i="16"/>
  <c r="F25" i="16"/>
  <c r="F12" i="16"/>
  <c r="F11" i="16"/>
  <c r="D21" i="13"/>
  <c r="E15" i="16"/>
  <c r="AJ211" i="27"/>
  <c r="AJ211" i="22"/>
  <c r="AJ221" i="22"/>
  <c r="AJ21" i="27"/>
  <c r="D19" i="27"/>
  <c r="AJ217" i="11"/>
  <c r="AJ207" i="27"/>
  <c r="AJ207" i="22"/>
  <c r="AA17" i="22"/>
  <c r="AA21" i="22" s="1"/>
  <c r="AA134" i="22"/>
  <c r="AJ217" i="22"/>
  <c r="AJ217" i="27"/>
  <c r="O17" i="22"/>
  <c r="O21" i="22" s="1"/>
  <c r="O134" i="22"/>
  <c r="I134" i="22"/>
  <c r="AJ134" i="22" s="1"/>
  <c r="I17" i="22"/>
  <c r="I21" i="22" s="1"/>
  <c r="AJ221" i="27"/>
  <c r="AJ211" i="11"/>
  <c r="AJ207" i="29"/>
  <c r="AJ221" i="11"/>
  <c r="AJ211" i="29"/>
  <c r="AJ221" i="29"/>
  <c r="AJ217" i="29"/>
  <c r="AJ207" i="11"/>
  <c r="U134" i="22"/>
  <c r="U17" i="22"/>
  <c r="U21" i="22" s="1"/>
  <c r="F21" i="22"/>
  <c r="AJ21" i="29"/>
  <c r="D17" i="29"/>
  <c r="AJ25" i="11"/>
  <c r="AJ23" i="11"/>
  <c r="F31" i="16" a="1"/>
  <c r="E12" i="16" a="1"/>
  <c r="E25" i="16" a="1"/>
  <c r="F16" i="16" a="1"/>
  <c r="E11" i="16" a="1"/>
  <c r="E16" i="16" a="1"/>
  <c r="E16" i="16" l="1"/>
  <c r="E12" i="16"/>
  <c r="F16" i="16"/>
  <c r="F31" i="16"/>
  <c r="G11" i="16" s="1"/>
  <c r="E25" i="16"/>
  <c r="E11" i="16"/>
  <c r="AJ23" i="27"/>
  <c r="D21" i="27"/>
  <c r="AJ25" i="27"/>
  <c r="AJ17" i="22"/>
  <c r="D21" i="29"/>
  <c r="AJ25" i="29"/>
  <c r="AJ23" i="29"/>
  <c r="D25" i="11"/>
  <c r="D23" i="11"/>
  <c r="G12" i="16" l="1"/>
  <c r="D17" i="22"/>
  <c r="AJ21" i="22"/>
  <c r="D25" i="27"/>
  <c r="D23" i="27"/>
  <c r="G17" i="16"/>
  <c r="G18" i="16"/>
  <c r="G13" i="16"/>
  <c r="G19" i="16"/>
  <c r="G9" i="16"/>
  <c r="G20" i="16"/>
  <c r="G14" i="16"/>
  <c r="G29" i="16"/>
  <c r="G10" i="16"/>
  <c r="G16" i="16"/>
  <c r="G15" i="16"/>
  <c r="G25" i="16"/>
  <c r="D25" i="29"/>
  <c r="D23" i="29"/>
  <c r="E31" i="16" a="1"/>
  <c r="D19" i="13" a="1"/>
  <c r="G31" i="16" l="1"/>
  <c r="E31" i="16"/>
  <c r="D19" i="13"/>
  <c r="AJ23" i="22"/>
  <c r="AJ25" i="22"/>
  <c r="D21" i="22"/>
  <c r="D23" i="13" a="1"/>
  <c r="D23" i="13" l="1"/>
  <c r="D25" i="22"/>
  <c r="D23" i="22"/>
  <c r="D27" i="13" a="1"/>
  <c r="D25" i="13" a="1"/>
  <c r="D25" i="13" l="1"/>
  <c r="D2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" authorId="0" shapeId="0" xr:uid="{00000000-0006-0000-0F00-000001000000}">
      <text>
        <r>
          <rPr>
            <sz val="8"/>
            <color indexed="8"/>
            <rFont val="Arial"/>
            <family val="2"/>
          </rPr>
          <t>Refer to Glossary for definition of vehicle types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" authorId="0" shapeId="0" xr:uid="{00000000-0006-0000-1100-000001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C1" authorId="0" shapeId="0" xr:uid="{00000000-0006-0000-1100-000002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D1" authorId="0" shapeId="0" xr:uid="{00000000-0006-0000-1100-000003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E1" authorId="0" shapeId="0" xr:uid="{00000000-0006-0000-1100-000004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F1" authorId="0" shapeId="0" xr:uid="{00000000-0006-0000-1100-000005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G1" authorId="0" shapeId="0" xr:uid="{00000000-0006-0000-1100-000006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H1" authorId="0" shapeId="0" xr:uid="{00000000-0006-0000-1100-000007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I1" authorId="0" shapeId="0" xr:uid="{00000000-0006-0000-1100-000008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J1" authorId="0" shapeId="0" xr:uid="{00000000-0006-0000-1100-000009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A6" authorId="0" shapeId="0" xr:uid="{00000000-0006-0000-1100-00000A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<sst xmlns="http://schemas.openxmlformats.org/spreadsheetml/2006/main" count="1587" uniqueCount="602">
  <si>
    <t>VOC = BaseVOC*(k1 + k2/V + k3*V^2 + k4*IRI + k5*IRI^2 + k6*GVM)</t>
  </si>
  <si>
    <t>k1</t>
  </si>
  <si>
    <t>k2</t>
  </si>
  <si>
    <t>k3</t>
  </si>
  <si>
    <t>k4</t>
  </si>
  <si>
    <t>k5</t>
  </si>
  <si>
    <t>k6</t>
  </si>
  <si>
    <t>Base VOC</t>
  </si>
  <si>
    <t>IRI</t>
  </si>
  <si>
    <t>km/h</t>
  </si>
  <si>
    <t>GVM</t>
  </si>
  <si>
    <t>Roughness</t>
  </si>
  <si>
    <t>speed</t>
  </si>
  <si>
    <t>cents</t>
  </si>
  <si>
    <t>double b double</t>
  </si>
  <si>
    <t>A double</t>
  </si>
  <si>
    <t>at IRI 3 and 100km/h</t>
  </si>
  <si>
    <t>saving</t>
  </si>
  <si>
    <t>Vehicle operating cost savings for light vehicles</t>
  </si>
  <si>
    <t>Assume medium car 1.4 tonnes GCM</t>
  </si>
  <si>
    <t>Parameters</t>
  </si>
  <si>
    <t>Base Case</t>
  </si>
  <si>
    <t>Speed Km/h</t>
  </si>
  <si>
    <t>Roughness (IRI)</t>
  </si>
  <si>
    <t>Base Case VOC</t>
  </si>
  <si>
    <t>Project Case</t>
  </si>
  <si>
    <t>Project Case VOC</t>
  </si>
  <si>
    <t>Assume Artic 6-axle 42.5 tonnes GCM</t>
  </si>
  <si>
    <t>Occupancy</t>
  </si>
  <si>
    <t>Heavy (Artic 6-axle)</t>
  </si>
  <si>
    <r>
      <rPr>
        <b/>
        <sz val="9"/>
        <rFont val="Arial"/>
        <family val="2"/>
      </rPr>
      <t>PV2 Road Parameter Values</t>
    </r>
  </si>
  <si>
    <r>
      <rPr>
        <sz val="10"/>
        <rFont val="Arial"/>
        <family val="2"/>
      </rPr>
      <t>Table 19 Estimation of crash costs by injury severity, WTP values, June $2013</t>
    </r>
  </si>
  <si>
    <r>
      <rPr>
        <sz val="9"/>
        <rFont val="Arial"/>
        <family val="2"/>
      </rPr>
      <t>State</t>
    </r>
  </si>
  <si>
    <r>
      <rPr>
        <b/>
        <sz val="9"/>
        <rFont val="Arial"/>
        <family val="2"/>
      </rPr>
      <t>Rural</t>
    </r>
  </si>
  <si>
    <r>
      <rPr>
        <b/>
        <sz val="9"/>
        <rFont val="Arial"/>
        <family val="2"/>
      </rPr>
      <t>Urban</t>
    </r>
  </si>
  <si>
    <r>
      <rPr>
        <sz val="9"/>
        <rFont val="Arial"/>
        <family val="2"/>
      </rPr>
      <t>New South Wales</t>
    </r>
  </si>
  <si>
    <r>
      <rPr>
        <sz val="9"/>
        <rFont val="Arial"/>
        <family val="2"/>
      </rPr>
      <t>Victoria</t>
    </r>
  </si>
  <si>
    <r>
      <rPr>
        <sz val="9"/>
        <rFont val="Arial"/>
        <family val="2"/>
      </rPr>
      <t>Queensland</t>
    </r>
  </si>
  <si>
    <r>
      <rPr>
        <sz val="9"/>
        <rFont val="Arial"/>
        <family val="2"/>
      </rPr>
      <t>South Australia</t>
    </r>
  </si>
  <si>
    <r>
      <rPr>
        <sz val="9"/>
        <rFont val="Arial"/>
        <family val="2"/>
      </rPr>
      <t>Western Australia</t>
    </r>
  </si>
  <si>
    <r>
      <rPr>
        <sz val="9"/>
        <rFont val="Arial"/>
        <family val="2"/>
      </rPr>
      <t>Tasmania</t>
    </r>
  </si>
  <si>
    <r>
      <rPr>
        <sz val="9"/>
        <rFont val="Arial"/>
        <family val="2"/>
      </rPr>
      <t>Northern Territory</t>
    </r>
  </si>
  <si>
    <r>
      <rPr>
        <sz val="9"/>
        <rFont val="Arial"/>
        <family val="2"/>
      </rPr>
      <t>Australian Capital Territory</t>
    </r>
  </si>
  <si>
    <r>
      <rPr>
        <i/>
        <sz val="10"/>
        <rFont val="Arial"/>
        <family val="2"/>
      </rPr>
      <t>Source: ARRB Group Ltd.</t>
    </r>
  </si>
  <si>
    <r>
      <rPr>
        <sz val="9"/>
        <rFont val="Arial"/>
        <family val="2"/>
      </rPr>
      <t xml:space="preserve">Transport and Infrastructure Council | Australian Transport Assessment and Planning Guidelines  </t>
    </r>
    <r>
      <rPr>
        <b/>
        <sz val="9"/>
        <rFont val="Arial"/>
        <family val="2"/>
      </rPr>
      <t>29</t>
    </r>
  </si>
  <si>
    <t>Crash parameters are average from Table 19 (WTP approach)</t>
  </si>
  <si>
    <t>Fatality</t>
  </si>
  <si>
    <t>Serious injury</t>
  </si>
  <si>
    <t>Injured</t>
  </si>
  <si>
    <t>no of incidents</t>
  </si>
  <si>
    <t>value of incident</t>
  </si>
  <si>
    <t>total cost</t>
  </si>
  <si>
    <t>Heavy vehicles</t>
  </si>
  <si>
    <t>Savings per km per vehicle (cents)</t>
  </si>
  <si>
    <t>Capital Costs</t>
  </si>
  <si>
    <t>Economic Benefits</t>
  </si>
  <si>
    <t>Vehicle Operating Cost Savings</t>
  </si>
  <si>
    <t>Crash Cost Savings</t>
  </si>
  <si>
    <t>Discount Rate</t>
  </si>
  <si>
    <t>Fatalities</t>
  </si>
  <si>
    <t>Roundabouts</t>
  </si>
  <si>
    <t>Unsignalised</t>
  </si>
  <si>
    <t>Number</t>
  </si>
  <si>
    <t>V= speed (velocity)</t>
  </si>
  <si>
    <t>Year 1</t>
  </si>
  <si>
    <t xml:space="preserve">Year </t>
  </si>
  <si>
    <t>Year</t>
  </si>
  <si>
    <t>Rate of change</t>
  </si>
  <si>
    <t>Change</t>
  </si>
  <si>
    <t>Difference</t>
  </si>
  <si>
    <t xml:space="preserve">Straight line </t>
  </si>
  <si>
    <t xml:space="preserve">Continuous </t>
  </si>
  <si>
    <t>2 to 6</t>
  </si>
  <si>
    <t>6 to 2</t>
  </si>
  <si>
    <t>Rate of change per year</t>
  </si>
  <si>
    <t>Assumed project length (km)</t>
  </si>
  <si>
    <t>Assumed LV - year 1</t>
  </si>
  <si>
    <t>Assumed LV - rate of traffic growth</t>
  </si>
  <si>
    <t>Project assumptions</t>
  </si>
  <si>
    <t>Savings per project ($) - based on project assumptions</t>
  </si>
  <si>
    <t>Discount rate</t>
  </si>
  <si>
    <t>Change per year in Roughness (IRI)</t>
  </si>
  <si>
    <t>Formula</t>
  </si>
  <si>
    <t>Delay Reduction Savings</t>
  </si>
  <si>
    <t>Delay (secs)</t>
  </si>
  <si>
    <t>Total</t>
  </si>
  <si>
    <t>Total Economic Benefits</t>
  </si>
  <si>
    <t>Travel Time Savings</t>
  </si>
  <si>
    <t>Traffic Data</t>
  </si>
  <si>
    <t>Project Length (km)</t>
  </si>
  <si>
    <t>Travel Time Savings (TTS)</t>
  </si>
  <si>
    <t>Economic Costs</t>
  </si>
  <si>
    <t>Cost Benefit Analysis</t>
  </si>
  <si>
    <t>Light Vehicles (LV, %)</t>
  </si>
  <si>
    <t>Heavy Vehicles (HV, %)</t>
  </si>
  <si>
    <t>Traffic Signals</t>
  </si>
  <si>
    <t>Estimated Reduction (%)</t>
  </si>
  <si>
    <t>Vehicle Operating Cost Savings - Light Vehicles (LV)</t>
  </si>
  <si>
    <t>Vehicle Operating Cost Savings - Heavy Vehicles (HV)</t>
  </si>
  <si>
    <t>Base Case - Estimated Delay</t>
  </si>
  <si>
    <t>Value</t>
  </si>
  <si>
    <t>Total Value</t>
  </si>
  <si>
    <t>Project Case - Estimated Reduction (%)</t>
  </si>
  <si>
    <t>Base Case - Average Speed (km/hr)</t>
  </si>
  <si>
    <t>Base Case - Duration of Road Closures (days/year)</t>
  </si>
  <si>
    <t>Crash Cost Data</t>
  </si>
  <si>
    <t>Total Economic Costs</t>
  </si>
  <si>
    <t>Maintenance Costs</t>
  </si>
  <si>
    <t>Annual Traffic Growth (%)</t>
  </si>
  <si>
    <t xml:space="preserve"> </t>
  </si>
  <si>
    <t>Category</t>
  </si>
  <si>
    <t>Proportion of Vehicles Diverting (%)</t>
  </si>
  <si>
    <t>Project Cost Data</t>
  </si>
  <si>
    <t>Intersection Data</t>
  </si>
  <si>
    <t>Capital Costs ($)</t>
  </si>
  <si>
    <t>Residual/Salvage Value</t>
  </si>
  <si>
    <t>Nominal Travel Time Savings - Total ($)</t>
  </si>
  <si>
    <t>Nominal Delay Reduction Savings - Total ($)</t>
  </si>
  <si>
    <t>Nominal Vehicle Operating Cost Savings - Total ($)</t>
  </si>
  <si>
    <t>Nominal Crash Cost Savings - Total ($)</t>
  </si>
  <si>
    <t xml:space="preserve">Capital Costs </t>
  </si>
  <si>
    <t xml:space="preserve">Maintenance Costs </t>
  </si>
  <si>
    <t>Light Vehicle</t>
  </si>
  <si>
    <t>Occupants</t>
  </si>
  <si>
    <t>Externalities</t>
  </si>
  <si>
    <t>Air pollution</t>
  </si>
  <si>
    <t>Greenhouse/climate change</t>
  </si>
  <si>
    <t>Noise</t>
  </si>
  <si>
    <t>Water</t>
  </si>
  <si>
    <t>Nature and landscape</t>
  </si>
  <si>
    <t>Urban separation</t>
  </si>
  <si>
    <t>Heavy Vehicles</t>
  </si>
  <si>
    <t>Light Vehicles</t>
  </si>
  <si>
    <t>References</t>
  </si>
  <si>
    <t>Discounted Travel Time Savings - HV - Freight ($)</t>
  </si>
  <si>
    <t>Discounted Travel Time Savings - LV ($)</t>
  </si>
  <si>
    <t>Discounted Travel Time Savings - LV - Passenger ($)</t>
  </si>
  <si>
    <t>Discounted Travel Time Savings - LV - Business ($)</t>
  </si>
  <si>
    <t>Discounted Travel Time Savings - Total ($)</t>
  </si>
  <si>
    <t>Freight Vehicles (% of HV)</t>
  </si>
  <si>
    <t>Passenger Vehicles (% of LV)</t>
  </si>
  <si>
    <t>Business Vehicles (% of LV)</t>
  </si>
  <si>
    <t>Nominal Delay Reduction Savings - HV ($)</t>
  </si>
  <si>
    <t>Nominal Delay Reduction Savings - LV ($)</t>
  </si>
  <si>
    <t>Discounted Delay Reduction Savings - HV - Freight ($)</t>
  </si>
  <si>
    <t>Discounted Delay Reduction Savings - LV ($)</t>
  </si>
  <si>
    <t>Discounted Delay Reduction Savings - LV - Passenger ($)</t>
  </si>
  <si>
    <t>Discounted Delay Reduction Savings - LV - Business ($)</t>
  </si>
  <si>
    <t>Discounted Delay Reduction Savings - Total ($)</t>
  </si>
  <si>
    <t>Discounted Vehicle Operating Cost Savings - HV - Freight ($)</t>
  </si>
  <si>
    <t>Discounted Vehicle Operating Cost Savings - LV ($)</t>
  </si>
  <si>
    <t>Discounted Vehicle Operating Cost Savings - LV - Passenger ($)</t>
  </si>
  <si>
    <t>Discounted Vehicle Operating Cost Savings - LV - Business ($)</t>
  </si>
  <si>
    <t>Discounted Vehicle Operating Cost Savings - Total ($)</t>
  </si>
  <si>
    <t>Nominal Crash Cost Savings - HV ($)</t>
  </si>
  <si>
    <t>Nominal Crash Cost Savings - LV ($)</t>
  </si>
  <si>
    <t>Discounted Crash Cost Savings - HV - Freight ($)</t>
  </si>
  <si>
    <t>Discounted Crash Cost Savings - LV ($)</t>
  </si>
  <si>
    <t>Discounted Crash Cost Savings - LV - Passenger ($)</t>
  </si>
  <si>
    <t>Discounted Crash Cost Savings - LV - Business ($)</t>
  </si>
  <si>
    <t>Discounted Crash Cost Savings - Total ($)</t>
  </si>
  <si>
    <t>Conversion to $m</t>
  </si>
  <si>
    <t xml:space="preserve">Benefit Component </t>
  </si>
  <si>
    <t>Present Value of all Benefits ($m)</t>
  </si>
  <si>
    <t>Year 10 Only</t>
  </si>
  <si>
    <t>Year 10 Benefits in $m (10 years after construction complete)</t>
  </si>
  <si>
    <t>Year 10 Benefits as a percentage of total benefits</t>
  </si>
  <si>
    <t>Passenger (existing/ new users)</t>
  </si>
  <si>
    <t>Business (existing/ new users)</t>
  </si>
  <si>
    <t>Freight (existing/ new users)</t>
  </si>
  <si>
    <t>Total Travel Time Savings</t>
  </si>
  <si>
    <t>Reduced Vehicle Operating Costs (resource costs)</t>
  </si>
  <si>
    <t>Total Reduced Operating Costs</t>
  </si>
  <si>
    <t>Accident Reduction</t>
  </si>
  <si>
    <t>Total Accident Reduction</t>
  </si>
  <si>
    <t>Environmental Benefits</t>
  </si>
  <si>
    <t>Reduced Greenhouse Emissions</t>
  </si>
  <si>
    <t>Reduced Local Pollution</t>
  </si>
  <si>
    <t>Reduced Noise</t>
  </si>
  <si>
    <t>Other (i.e. Biodiversity)</t>
  </si>
  <si>
    <t>Total Environmental Benefits</t>
  </si>
  <si>
    <t>Reduced Maintenance Costs</t>
  </si>
  <si>
    <t>Routine (annual)</t>
  </si>
  <si>
    <t>Periodic</t>
  </si>
  <si>
    <t>Rehabilitation</t>
  </si>
  <si>
    <t>Total Reduced Maintenance Costs</t>
  </si>
  <si>
    <t>Other standard benefits (reliability, crowding, tolls/fare box)</t>
  </si>
  <si>
    <t>TOTAL STANDARD BENEFITS*</t>
  </si>
  <si>
    <t>Wider Economic Benefits</t>
  </si>
  <si>
    <t>Agglomeration Benefits</t>
  </si>
  <si>
    <t>Other Wider Economic Benefits</t>
  </si>
  <si>
    <t>Total Wider Economic Benefits</t>
  </si>
  <si>
    <t>Other Benefits (i.e. City shaping)</t>
  </si>
  <si>
    <t>(add category as required: such as heavy vehicle productivity)</t>
  </si>
  <si>
    <t>(add category as required)</t>
  </si>
  <si>
    <t>Total Other Benefits</t>
  </si>
  <si>
    <t>Original Category</t>
  </si>
  <si>
    <t>Segmented Category</t>
  </si>
  <si>
    <t>Proportion</t>
  </si>
  <si>
    <t>Heavy Vehicle</t>
  </si>
  <si>
    <t>Freight Vehicle</t>
  </si>
  <si>
    <t>Passenger Vehicle</t>
  </si>
  <si>
    <t>Business vehicle</t>
  </si>
  <si>
    <t xml:space="preserve">            Australian Bureau of Statistics</t>
  </si>
  <si>
    <t>93090DO001_2019 Motor Vehicle Census, Australia, 2019</t>
  </si>
  <si>
    <t>Released at 11:30 am (Canberra time) Mon 29 Jul 2019</t>
  </si>
  <si>
    <t>Table 1 MOTOR VEHICLES ON REGISTER, Type of vehicle–Census years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</si>
  <si>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</si>
  <si>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</si>
  <si>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</si>
  <si>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</si>
  <si>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</si>
  <si>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</si>
  <si>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</si>
  <si>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</si>
  <si>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Australia</t>
  </si>
  <si>
    <t>no.</t>
  </si>
  <si>
    <t>PASSENGER VEHICLES</t>
  </si>
  <si>
    <t>CAMPERVANS</t>
  </si>
  <si>
    <t>LIGHT COMMERCIAL VEHICLES</t>
  </si>
  <si>
    <t>LIGHT RIGID TRUCKS</t>
  </si>
  <si>
    <t>HEAVY RIGID TRUCKS</t>
  </si>
  <si>
    <t>ARTICULATED TRUCKS</t>
  </si>
  <si>
    <t>NON-FREIGHT CARRYING VEHICLES</t>
  </si>
  <si>
    <t>BUSES</t>
  </si>
  <si>
    <t>MOTOR CYCLES</t>
  </si>
  <si>
    <t>TOTAL MOTOR VEHICLES</t>
  </si>
  <si>
    <t>© Commonwealth of Australia 2019</t>
  </si>
  <si>
    <t>Passenger vehicles (Australia)</t>
  </si>
  <si>
    <t>Light commercial vehicles (Australia)</t>
  </si>
  <si>
    <t>%</t>
  </si>
  <si>
    <t>Website link</t>
  </si>
  <si>
    <t>Default Externality values</t>
  </si>
  <si>
    <t>Australian Transport Council (2006), National Guidelines for Transport System Management in Australia (2nd edition), Canberra</t>
  </si>
  <si>
    <t>https://www.transportinfrastructurecouncil.gov.au/publications</t>
  </si>
  <si>
    <t>Travel Time values</t>
  </si>
  <si>
    <t>Australian Transport Assessment and Planning Guidelines (2016), PV2 Road Paramter Values, Canberra</t>
  </si>
  <si>
    <t>https://www.atap.gov.au/parameter-values/road-transport/3-travel-time.aspx</t>
  </si>
  <si>
    <t>Willingess to Pay (WTP) values</t>
  </si>
  <si>
    <t>https://www.atap.gov.au/parameter-values/road-transport/4-crash-costs.aspx</t>
  </si>
  <si>
    <t>Consumer Price Index (CPI) values</t>
  </si>
  <si>
    <t>Australian Bureau of Statistics - Consumer Price Index, Australia, Jun 2019 - Catalogue no. 6401.0</t>
  </si>
  <si>
    <t>https://www.abs.gov.au/AUSSTATS/abs@.nsf/allprimarymainfeatures/03A4A18ECF3CDA26CA2584A20012C958?opendocument</t>
  </si>
  <si>
    <t>General Project Data</t>
  </si>
  <si>
    <t>Serious Injuries</t>
  </si>
  <si>
    <t>Injuries</t>
  </si>
  <si>
    <t>Discount Rate (%)</t>
  </si>
  <si>
    <t>Value ($)</t>
  </si>
  <si>
    <t>Project Discount Rate Data</t>
  </si>
  <si>
    <t>Avoided Cost of Maintenance</t>
  </si>
  <si>
    <t>Other Intersection (Level Crossings etc)</t>
  </si>
  <si>
    <t>Proportion of Vehicles Waiting (%)</t>
  </si>
  <si>
    <t>Avoided Cost of Diverting &amp; Waiting (including Externalities)</t>
  </si>
  <si>
    <t>Nominal Avoided Cost of Diverting &amp; Waiting (Externalities) - HV ($)</t>
  </si>
  <si>
    <t>Nominal Avoided Cost of Diverting &amp; Waiting (Externalities) - LV ($)</t>
  </si>
  <si>
    <t>Nominal Avoided Cost of Diverting &amp; Waiting (Externalities) - Total ($)</t>
  </si>
  <si>
    <t>Discounted Avoided Cost of Diverting &amp; Waiting (Externalities) - HV - Freight ($)</t>
  </si>
  <si>
    <t>Discounted Avoided Cost of Diverting &amp; Waiting (Externalities) - LV ($)</t>
  </si>
  <si>
    <t>Discounted Avoided Cost of Diverting &amp; Waiting (Externalities) - LV - Passenger ($)</t>
  </si>
  <si>
    <t>Discounted Avoided Cost of Diverting &amp; Waiting (Externalities) - LV - Business ($)</t>
  </si>
  <si>
    <t>Discounted Avoided Cost of Diverting &amp; Waiting (Externalities) - Total ($)</t>
  </si>
  <si>
    <t>Nominal Avoided Cost of Diverting &amp; Waiting (including Externalities) - HV ($)</t>
  </si>
  <si>
    <t>Nominal Avoided Cost of Diverting &amp; Waiting (including Externalities) - LV ($)</t>
  </si>
  <si>
    <t>Nominal Avoided Cost of Diverting &amp; Waiting (including Externalities) - Total ($)</t>
  </si>
  <si>
    <t>Discounted Avoided Cost of Diverting &amp; Waiting (including Externalities) - HV - Freight ($)</t>
  </si>
  <si>
    <t>Discounted Avoided Cost of Diverting &amp; Waiting (including Externalities) - LV ($)</t>
  </si>
  <si>
    <t>Discounted Avoided Cost of Diverting &amp; Waiting (including Externalities) - LV - Passenger ($)</t>
  </si>
  <si>
    <t>Discounted Avoided Cost of Diverting &amp; Waiting (including Externalities) - LV - Business ($)</t>
  </si>
  <si>
    <t>Discounted Avoided Cost of Diverting &amp; Waiting (including Externalities) - Total ($)</t>
  </si>
  <si>
    <t>Road Roughness Index (IRI) - Value</t>
  </si>
  <si>
    <t>Discount rate (%)</t>
  </si>
  <si>
    <t>Net Present Value</t>
  </si>
  <si>
    <t xml:space="preserve">Total Economic Benefits </t>
  </si>
  <si>
    <t>Select 4% or 7%</t>
  </si>
  <si>
    <t>Enter project length</t>
  </si>
  <si>
    <t>Project Case - Average Speed (km/hr)</t>
  </si>
  <si>
    <t>Base Case - Total Delay (hrs/year)</t>
  </si>
  <si>
    <t>Travel Time Savings (TTS, hrs per trip)</t>
  </si>
  <si>
    <t xml:space="preserve">Value per Occupant ($ per hr) </t>
  </si>
  <si>
    <t xml:space="preserve">Value per Payload ($ per hr) </t>
  </si>
  <si>
    <t>Annual Average Cost - 2013 ($)</t>
  </si>
  <si>
    <t>Enter unescalated project capital cost including contingency (P50 or P90)</t>
  </si>
  <si>
    <t>Enter actual or estimated AADT</t>
  </si>
  <si>
    <t>Estimate long term traffic growth</t>
  </si>
  <si>
    <t>Estimate average speed under the base case</t>
  </si>
  <si>
    <t>Estimate average speed under the project case</t>
  </si>
  <si>
    <t>Estimate the reduction in crashes under the project case as a whole</t>
  </si>
  <si>
    <t>Diversion &amp; Waiting Time Data</t>
  </si>
  <si>
    <t>Crash Savings</t>
  </si>
  <si>
    <t>Enter average speed on diversionary route</t>
  </si>
  <si>
    <t>Instructions</t>
  </si>
  <si>
    <t>Maintenance Costs - Project Case</t>
  </si>
  <si>
    <t>Fatalities (actual or estimated number)</t>
  </si>
  <si>
    <t>Serious Injuries (actual or estimated number)</t>
  </si>
  <si>
    <t>Injuries (actual or estimated number)</t>
  </si>
  <si>
    <t>Average Annual Daily Trips (AADT, number)</t>
  </si>
  <si>
    <t>Index Numbers ;  All groups CPI ;  Sydney ;</t>
  </si>
  <si>
    <t>Index Numbers ;  All groups CPI ;  Melbourne ;</t>
  </si>
  <si>
    <t>Index Numbers ;  All groups CPI ;  Brisbane ;</t>
  </si>
  <si>
    <t>Index Numbers ;  All groups CPI ;  Adelaide ;</t>
  </si>
  <si>
    <t>Index Numbers ;  All groups CPI ;  Perth ;</t>
  </si>
  <si>
    <t>Index Numbers ;  All groups CPI ;  Hobart ;</t>
  </si>
  <si>
    <t>Index Numbers ;  All groups CPI ;  Darwin ;</t>
  </si>
  <si>
    <t>Index Numbers ;  All groups CPI ;  Canberra ;</t>
  </si>
  <si>
    <t>Index Numbers ;  All groups CPI ;  Australia ;</t>
  </si>
  <si>
    <t>Percentage Change from Corresponding Quarter of Previous Year ;  All groups CPI ;  Sydney ;</t>
  </si>
  <si>
    <t>Percentage Change from Corresponding Quarter of Previous Year ;  All groups CPI ;  Melbourne ;</t>
  </si>
  <si>
    <t>Percentage Change from Corresponding Quarter of Previous Year ;  All groups CPI ;  Brisbane ;</t>
  </si>
  <si>
    <t>Percentage Change from Corresponding Quarter of Previous Year ;  All groups CPI ;  Adelaide ;</t>
  </si>
  <si>
    <t>Percentage Change from Corresponding Quarter of Previous Year ;  All groups CPI ;  Perth ;</t>
  </si>
  <si>
    <t>Percentage Change from Corresponding Quarter of Previous Year ;  All groups CPI ;  Hobart ;</t>
  </si>
  <si>
    <t>Percentage Change from Corresponding Quarter of Previous Year ;  All groups CPI ;  Darwin ;</t>
  </si>
  <si>
    <t>Percentage Change from Corresponding Quarter of Previous Year ;  All groups CPI ;  Canberra ;</t>
  </si>
  <si>
    <t>Percentage Change from Corresponding Quarter of Previous Year ;  All groups CPI ;  Australia ;</t>
  </si>
  <si>
    <t>Percentage Change from Previous Period ;  All groups CPI ;  Sydney ;</t>
  </si>
  <si>
    <t>Percentage Change from Previous Period ;  All groups CPI ;  Melbourne ;</t>
  </si>
  <si>
    <t>Percentage Change from Previous Period ;  All groups CPI ;  Brisbane ;</t>
  </si>
  <si>
    <t>Percentage Change from Previous Period ;  All groups CPI ;  Adelaide ;</t>
  </si>
  <si>
    <t>Percentage Change from Previous Period ;  All groups CPI ;  Perth ;</t>
  </si>
  <si>
    <t>Percentage Change from Previous Period ;  All groups CPI ;  Hobart ;</t>
  </si>
  <si>
    <t>Percentage Change from Previous Period ;  All groups CPI ;  Darwin ;</t>
  </si>
  <si>
    <t>Percentage Change from Previous Period ;  All groups CPI ;  Canberra ;</t>
  </si>
  <si>
    <t>Percentage Change from Previous Period ;  All groups CPI ;  Australia ;</t>
  </si>
  <si>
    <t>Unit</t>
  </si>
  <si>
    <t>Index Numbers</t>
  </si>
  <si>
    <t>Percent</t>
  </si>
  <si>
    <t>Series Type</t>
  </si>
  <si>
    <t>Original</t>
  </si>
  <si>
    <t>Data Type</t>
  </si>
  <si>
    <t>INDEX</t>
  </si>
  <si>
    <t>PERCENT</t>
  </si>
  <si>
    <t>Frequency</t>
  </si>
  <si>
    <t>Quarter</t>
  </si>
  <si>
    <t>Collection Month</t>
  </si>
  <si>
    <t>Series Start</t>
  </si>
  <si>
    <t>Series End</t>
  </si>
  <si>
    <t>No. Obs</t>
  </si>
  <si>
    <t>Series ID</t>
  </si>
  <si>
    <t>A2325806K</t>
  </si>
  <si>
    <t>A2325811C</t>
  </si>
  <si>
    <t>A2325816R</t>
  </si>
  <si>
    <t>A2325821J</t>
  </si>
  <si>
    <t>A2325826V</t>
  </si>
  <si>
    <t>A2325831L</t>
  </si>
  <si>
    <t>A2325836X</t>
  </si>
  <si>
    <t>A2325841T</t>
  </si>
  <si>
    <t>A2325846C</t>
  </si>
  <si>
    <t>A2325807L</t>
  </si>
  <si>
    <t>A2325812F</t>
  </si>
  <si>
    <t>A2325817T</t>
  </si>
  <si>
    <t>A2325822K</t>
  </si>
  <si>
    <t>A2325827W</t>
  </si>
  <si>
    <t>A2325832R</t>
  </si>
  <si>
    <t>A2325837A</t>
  </si>
  <si>
    <t>A2325842V</t>
  </si>
  <si>
    <t>A2325847F</t>
  </si>
  <si>
    <t>A2325810A</t>
  </si>
  <si>
    <t>A2325815L</t>
  </si>
  <si>
    <t>A2325820F</t>
  </si>
  <si>
    <t>A2325825T</t>
  </si>
  <si>
    <t>A2325830K</t>
  </si>
  <si>
    <t>A2325835W</t>
  </si>
  <si>
    <t>A2325840R</t>
  </si>
  <si>
    <t>A2325845A</t>
  </si>
  <si>
    <t>A2325850V</t>
  </si>
  <si>
    <t>Number of days in year</t>
  </si>
  <si>
    <t>Estimate percentage of heavy vehicles</t>
  </si>
  <si>
    <t>Benefit Cost Ratio (BCR)</t>
  </si>
  <si>
    <t>Avoided Costs of Diversion (including Externalities)</t>
  </si>
  <si>
    <t>VOC savings for avoided road closures (HVs - $)</t>
  </si>
  <si>
    <t>Avoided Cost of Diversions</t>
  </si>
  <si>
    <t>Avoided Cost of Diversion or Waiting - Due to Maintenance or Flooding, etc</t>
  </si>
  <si>
    <t>Combined savings - avoided waiting, avoided diversions, externalities)</t>
  </si>
  <si>
    <t xml:space="preserve">Total hours saved due to avoided Road Closures </t>
  </si>
  <si>
    <t xml:space="preserve">Total Externalities (cents per km) - 2005 </t>
  </si>
  <si>
    <t>VOC = A +B/V</t>
  </si>
  <si>
    <t>A</t>
  </si>
  <si>
    <t>B</t>
  </si>
  <si>
    <t>VOC Savings (interrupted)</t>
  </si>
  <si>
    <t>HV savings per km - 2013 $</t>
  </si>
  <si>
    <t>CPI adjusted</t>
  </si>
  <si>
    <t>HV VOCs ($)</t>
  </si>
  <si>
    <t>LV savings per km - 2013 $</t>
  </si>
  <si>
    <t>LV VOCs ($)</t>
  </si>
  <si>
    <t>Table D4 - Project Proposal Report Template</t>
  </si>
  <si>
    <t>Other</t>
  </si>
  <si>
    <t>Parameter</t>
  </si>
  <si>
    <t>Discounted Economic Benefits</t>
  </si>
  <si>
    <t>Light vehicles</t>
  </si>
  <si>
    <t>Diversions</t>
  </si>
  <si>
    <t>Constants</t>
  </si>
  <si>
    <t>Input Sheet</t>
  </si>
  <si>
    <t>Road Environment Type</t>
  </si>
  <si>
    <t>Free-flow or Interrupted</t>
  </si>
  <si>
    <t>Free-Flow</t>
  </si>
  <si>
    <t>Interrupted</t>
  </si>
  <si>
    <t>Vehicle Operating Cost Savings (free flow)</t>
  </si>
  <si>
    <t>Vehicle Operating Cost Savings (VOCs)</t>
  </si>
  <si>
    <t xml:space="preserve">Base Case - Road Roughness (IRI) </t>
  </si>
  <si>
    <t xml:space="preserve">Project Case - Road Roughness (IRI) </t>
  </si>
  <si>
    <t>Continuous Rate of Change = Ae^(rt)</t>
  </si>
  <si>
    <t>A=1</t>
  </si>
  <si>
    <t>VOC = Base VOC*(k1 + k2/V + k3*V^2 + k4*IRI + k5*IRI^2 + k6*GVM)</t>
  </si>
  <si>
    <t>Base case VOC</t>
  </si>
  <si>
    <t>Project case VOC</t>
  </si>
  <si>
    <t>Nominal Vehicle Operating Cost Savings (HV, $)</t>
  </si>
  <si>
    <t>Project Case (VOC)</t>
  </si>
  <si>
    <t>Nominal Vehicle Operating Cost Savings (LV, $)</t>
  </si>
  <si>
    <t>Discounted Economic Costs</t>
  </si>
  <si>
    <t>Free-Flow or Interrupted</t>
  </si>
  <si>
    <t>Estimate the average number of days the road is closed per year - Base</t>
  </si>
  <si>
    <t>Estimate proportion of vehicles diverting due to road closure - Base</t>
  </si>
  <si>
    <t>Base Case - Proportion of Vehicles Diverting (%)</t>
  </si>
  <si>
    <t>Length of Diversionary Route</t>
  </si>
  <si>
    <t>Average Speed on Diversionary Route</t>
  </si>
  <si>
    <t>Reduction in Additional Distance Travelled due to Reduced Road Closures (Vehicle Kilometers Travelled, VKT)</t>
  </si>
  <si>
    <t>Speed on Diversionary Route</t>
  </si>
  <si>
    <t>Dollar value of time savings - Heavy vehicles</t>
  </si>
  <si>
    <t>Dollar value of time savings - Light vehicles</t>
  </si>
  <si>
    <t>VOC savings for avoided road closures (LVs - $)</t>
  </si>
  <si>
    <t>Externality savings for road closures (HVs - $)</t>
  </si>
  <si>
    <t>Externality savings for road closures (LVs - $)</t>
  </si>
  <si>
    <t>Not Available</t>
  </si>
  <si>
    <t>Annual Change in Base (IRI) over Project Duration - Continuous - IRI + 4 over 30 years</t>
  </si>
  <si>
    <t>Number of Years of Crash Data</t>
  </si>
  <si>
    <t>Crash Data Years</t>
  </si>
  <si>
    <t>Crash Data (or Estimates)</t>
  </si>
  <si>
    <t>Crash Data Period (Years)</t>
  </si>
  <si>
    <t>Cost Over Data Period</t>
  </si>
  <si>
    <t>Passenger Vehicles (c/vkm)</t>
  </si>
  <si>
    <t>Air Pollution</t>
  </si>
  <si>
    <t>Nature and Landscape</t>
  </si>
  <si>
    <t>Urban Separation</t>
  </si>
  <si>
    <t>Urban</t>
  </si>
  <si>
    <t>Rural</t>
  </si>
  <si>
    <t>Light</t>
  </si>
  <si>
    <t>Medium</t>
  </si>
  <si>
    <t>Heavy</t>
  </si>
  <si>
    <t>HV Combined - Per ntkm</t>
  </si>
  <si>
    <t>LV Combined - Per vkt</t>
  </si>
  <si>
    <t>Value per Vehicle-Hour</t>
  </si>
  <si>
    <t>Freight Value per Hour</t>
  </si>
  <si>
    <t>Value per Occupant per Hour</t>
  </si>
  <si>
    <t>Value per Occupant Per Hour</t>
  </si>
  <si>
    <t>Parameter Year</t>
  </si>
  <si>
    <t>Assessment Year</t>
  </si>
  <si>
    <t>Period</t>
  </si>
  <si>
    <t>CPI</t>
  </si>
  <si>
    <t>Transport</t>
  </si>
  <si>
    <t>Average Weekly Earnings</t>
  </si>
  <si>
    <t>Source</t>
  </si>
  <si>
    <t>Index Numbers ;
All groups CPI ;
Australia ;</t>
  </si>
  <si>
    <t>Index Numbers ;
Transport ;
Australia ;</t>
  </si>
  <si>
    <t>AWE</t>
  </si>
  <si>
    <t>Earnings ;
Persons ;
Total earnings ;</t>
  </si>
  <si>
    <t>Indexation</t>
  </si>
  <si>
    <t>Indexation Type</t>
  </si>
  <si>
    <t>Year of Indexation</t>
  </si>
  <si>
    <t>Year of Indexation (latest year of indexation data)</t>
  </si>
  <si>
    <t>Assessment Year (later than 2000)</t>
  </si>
  <si>
    <t>value($/hour)</t>
  </si>
  <si>
    <t>Notes</t>
  </si>
  <si>
    <t>PV2 Road Parameter Values, ATAP 2016, Table 12</t>
  </si>
  <si>
    <t>Indexed to AWE</t>
  </si>
  <si>
    <t>Nominal Travel Time Savings - HV ($)</t>
  </si>
  <si>
    <t>Nominal Travel Time Savings - LV ($)</t>
  </si>
  <si>
    <t>HV - Interrupted</t>
  </si>
  <si>
    <t>LV - Interrupted</t>
  </si>
  <si>
    <t>Equation</t>
  </si>
  <si>
    <t>Indexed</t>
  </si>
  <si>
    <t>Indexed to CPI</t>
  </si>
  <si>
    <t>Analysis Year</t>
  </si>
  <si>
    <t>Index</t>
  </si>
  <si>
    <t>Project Case - Estimated Delay</t>
  </si>
  <si>
    <t>Project Case - Total Delay (hrs/year)</t>
  </si>
  <si>
    <t>Crash Data Period (minimum 5 years' data required)</t>
  </si>
  <si>
    <t>Enter number of fatalities experienced over the crash data period</t>
  </si>
  <si>
    <t>Enter number of serious injuries experienced over the crash data period</t>
  </si>
  <si>
    <t>Enter number of injuries experienced over the crash data period</t>
  </si>
  <si>
    <t>Additional distance travelled on diversionary route</t>
  </si>
  <si>
    <t>Enter number of roundabouts and average delay - Base Case</t>
  </si>
  <si>
    <t>Enter number of signalised intersections and average delay - Base Case</t>
  </si>
  <si>
    <t>Enter number of unsignalised intersections and average delay - Base Case</t>
  </si>
  <si>
    <t>Enter number of other intersections and average delay - Base Case</t>
  </si>
  <si>
    <t>Enter number of roundabouts and average delay - Project Case</t>
  </si>
  <si>
    <t>Enter number of signalised intersections and average delay - Project Case</t>
  </si>
  <si>
    <t>Enter number of unsignalised intersections and average delay - Project Case</t>
  </si>
  <si>
    <t>Enter number of other intersections and average delay - Project Case</t>
  </si>
  <si>
    <t>Average Delay (Seconds per Intersection)</t>
  </si>
  <si>
    <t>Road Closure (Diversion and Avoided Waiting Time) Savings</t>
  </si>
  <si>
    <t>Maintenance Costs - Base Case</t>
  </si>
  <si>
    <t>Maintenance Cost - Base Case ($)</t>
  </si>
  <si>
    <t>Maintenance Cost - Project Case ($)</t>
  </si>
  <si>
    <t>A2326071A</t>
  </si>
  <si>
    <t>A84998735A</t>
  </si>
  <si>
    <t>ABS Series ID</t>
  </si>
  <si>
    <t>Update Index numbers when new data are available</t>
  </si>
  <si>
    <t>Hours</t>
  </si>
  <si>
    <t>Peak hours</t>
  </si>
  <si>
    <t>Business hours</t>
  </si>
  <si>
    <t>All</t>
  </si>
  <si>
    <t>Private car %</t>
  </si>
  <si>
    <t>Business car %</t>
  </si>
  <si>
    <t>Commercial light %</t>
  </si>
  <si>
    <t>Commercial Heavy %</t>
  </si>
  <si>
    <t>Table 7 Vehicle Composition - urban (TfNSW Economic Parameter Values v2.0)</t>
  </si>
  <si>
    <t>Light vehicle - Private - Urban</t>
  </si>
  <si>
    <t>Light vehicle - Business - Urban</t>
  </si>
  <si>
    <t>Light vehicle - Private - Rural</t>
  </si>
  <si>
    <t>Light vehicle - Business - Rural</t>
  </si>
  <si>
    <t>Heavy (Artic 6-axle) - Urban</t>
  </si>
  <si>
    <t>Heavy (Artic 6-axle) - Rural</t>
  </si>
  <si>
    <t>Light Vehicle - Private</t>
  </si>
  <si>
    <t>Light Vehicle - Business</t>
  </si>
  <si>
    <t>Freight Vehicles (c/ntkm)</t>
  </si>
  <si>
    <t>Table 64 Economic life of assets</t>
  </si>
  <si>
    <t>Asset class</t>
  </si>
  <si>
    <t>Economic life (years)</t>
  </si>
  <si>
    <t>Network infrastructure </t>
  </si>
  <si>
    <t>Rail extensions, busways</t>
  </si>
  <si>
    <t>Earthworks</t>
  </si>
  <si>
    <t>50-150</t>
  </si>
  <si>
    <t>Bridges - concrete</t>
  </si>
  <si>
    <t>Bridges - timber</t>
  </si>
  <si>
    <t>tunnels</t>
  </si>
  <si>
    <t>Culverts</t>
  </si>
  <si>
    <t>100-120</t>
  </si>
  <si>
    <t>Rail track</t>
  </si>
  <si>
    <t>50-100</t>
  </si>
  <si>
    <t>Turnouts</t>
  </si>
  <si>
    <t>15-50</t>
  </si>
  <si>
    <t>Ballast</t>
  </si>
  <si>
    <t>Sleepers – concrete</t>
  </si>
  <si>
    <t>Sleepers - timber</t>
  </si>
  <si>
    <t>Road pavements – concrete</t>
  </si>
  <si>
    <t>60-80</t>
  </si>
  <si>
    <t>Road pavement – asphalt</t>
  </si>
  <si>
    <t>30-40</t>
  </si>
  <si>
    <t>Bus priority schemes</t>
  </si>
  <si>
    <t>Nodal infrastructures </t>
  </si>
  <si>
    <t>Stations – rail/light rail</t>
  </si>
  <si>
    <t>Bus stops</t>
  </si>
  <si>
    <t>Ferry wharves</t>
  </si>
  <si>
    <t>Interchanges, commuter parking facilities</t>
  </si>
  <si>
    <t>System infrastructure </t>
  </si>
  <si>
    <t>Deports, buildings (miscellaneous)</t>
  </si>
  <si>
    <t>40-50</t>
  </si>
  <si>
    <t>Plant and equipment (miscellaneous)</t>
  </si>
  <si>
    <t>Control centres (IT systems, excl. buildings)</t>
  </si>
  <si>
    <t>Rail signals and communications</t>
  </si>
  <si>
    <t>Fleet and rolling stock </t>
  </si>
  <si>
    <t>Bus</t>
  </si>
  <si>
    <t>Rolling stock</t>
  </si>
  <si>
    <t>Source: ATAP (2018), TfNSW.</t>
  </si>
  <si>
    <t>Economic Life of Project</t>
  </si>
  <si>
    <t>Refer to Residual Value sheet to estimate economic life of project based on components</t>
  </si>
  <si>
    <t>Project Lifespan</t>
  </si>
  <si>
    <t>Project Lifespan (yrs)</t>
  </si>
  <si>
    <t>Rural or Urban</t>
  </si>
  <si>
    <t>Free-flow (operating speed &gt;60 km/h) or Interrupted (operating speed ≤60 km/h)</t>
  </si>
  <si>
    <t>Speed Type</t>
  </si>
  <si>
    <t>Area Type</t>
  </si>
  <si>
    <t>Urban or Rural</t>
  </si>
  <si>
    <t>Urban Free Flow</t>
  </si>
  <si>
    <t>VOC = C0 + C1V + C2V²</t>
  </si>
  <si>
    <t>C0</t>
  </si>
  <si>
    <t>C1</t>
  </si>
  <si>
    <t>C2</t>
  </si>
  <si>
    <t>HV - Free-Flow</t>
  </si>
  <si>
    <t>LV - Free-Flow</t>
  </si>
  <si>
    <t>HV - Uninterrupted</t>
  </si>
  <si>
    <t>Rural Uninterrupted</t>
  </si>
  <si>
    <t>LV - Uninterrupted</t>
  </si>
  <si>
    <t>Rural/Urban Stop-Start</t>
  </si>
  <si>
    <t>Fatalities - 2013 ($)</t>
  </si>
  <si>
    <t>Serious Injuries - 2013 ($)</t>
  </si>
  <si>
    <t>Injuries - 2013 ($)</t>
  </si>
  <si>
    <t>Cost Over Data Period - 2013 ($)</t>
  </si>
  <si>
    <t>Fatal crash ($)</t>
  </si>
  <si>
    <t>Serious injury crash ($)</t>
  </si>
  <si>
    <t>Other injury crash ($)</t>
  </si>
  <si>
    <t>Basis of average speed calculation</t>
  </si>
  <si>
    <t>Speed Calculation - Including or excluding intersection delay</t>
  </si>
  <si>
    <t>Including</t>
  </si>
  <si>
    <t>Excluding</t>
  </si>
  <si>
    <t>Select corridor or network project data for assessment</t>
  </si>
  <si>
    <t>Corridor or Network Data</t>
  </si>
  <si>
    <t>Corridor or Network</t>
  </si>
  <si>
    <t>Corridor</t>
  </si>
  <si>
    <t>Network</t>
  </si>
  <si>
    <t>Network Vehicle Kilometres Travelled (VKT) under the base case</t>
  </si>
  <si>
    <t>Network Vehicle Hours Travelled (VHT) under the base case</t>
  </si>
  <si>
    <t>Network Vehicle Kilometres Travelled (VKT) under the project case</t>
  </si>
  <si>
    <t>Network Vehicle Hours Travelled (VHT) under the project case</t>
  </si>
  <si>
    <t>Base Case - VKT per day</t>
  </si>
  <si>
    <t>Base Case - VHT per day</t>
  </si>
  <si>
    <t>Project Case - VKT per day</t>
  </si>
  <si>
    <t>Project Case - VHT per day</t>
  </si>
  <si>
    <t>Project Case - Estimated Reduction (hrs/year)</t>
  </si>
  <si>
    <t>Project Case - Reduction in Road Closures (%)</t>
  </si>
  <si>
    <t>Calculated proportion of vehicles that decide not to travel due to road closure - Base</t>
  </si>
  <si>
    <t>Estimate the reduction in number of days the road is closed per year -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</si>
</sst>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\-yyyy"/>
    <numFmt numFmtId="165" formatCode="0.0;\-0.0;0.0;@"/>
    <numFmt numFmtId="166" formatCode="_-&quot;$&quot;* #,##0_-;\-&quot;$&quot;* #,##0_-;_-&quot;$&quot;* &quot;-&quot;??_-;_-@_-"/>
    <numFmt numFmtId="167" formatCode="&quot;$&quot;#,##0;[Red]&quot;$&quot;#,##0"/>
    <numFmt numFmtId="168" formatCode="0.0%"/>
    <numFmt numFmtId="169" formatCode="&quot;$&quot;#,##0"/>
    <numFmt numFmtId="170" formatCode="_-* #,##0_-;\-* #,##0_-;_-* &quot;-&quot;??_-;_-@_-"/>
    <numFmt numFmtId="171" formatCode="#,##0.0"/>
    <numFmt numFmtId="172" formatCode="0.0000"/>
    <numFmt numFmtId="173" formatCode="0.000000"/>
    <numFmt numFmtId="174" formatCode="0.0000000000"/>
    <numFmt numFmtId="175" formatCode="0.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8"/>
      <color theme="1"/>
      <name val="Arial"/>
      <family val="2"/>
    </font>
    <font>
      <sz val="28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8"/>
      <color rgb="FFFFFFFF"/>
      <name val="Arial"/>
      <family val="2"/>
    </font>
    <font>
      <sz val="9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DF1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0" tint="-0.249977111117893"/>
      </top>
      <bottom/>
      <diagonal/>
    </border>
    <border>
      <left/>
      <right style="medium">
        <color rgb="FF0070C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rgb="FF0070C0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0070C0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rgb="FF0070C0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0" fontId="1" fillId="0" borderId="0"/>
  </cellStyleXfs>
  <cellXfs count="342">
    <xf numFmtId="0" fontId="0" fillId="0" borderId="0" xfId="0"/>
    <xf numFmtId="9" fontId="0" fillId="0" borderId="0" xfId="1" applyFont="1"/>
    <xf numFmtId="0" fontId="0" fillId="2" borderId="0" xfId="0" applyFill="1"/>
    <xf numFmtId="2" fontId="0" fillId="0" borderId="0" xfId="0" applyNumberFormat="1"/>
    <xf numFmtId="0" fontId="3" fillId="0" borderId="0" xfId="2" applyFont="1" applyAlignment="1">
      <alignment horizontal="left" vertical="top"/>
    </xf>
    <xf numFmtId="0" fontId="2" fillId="0" borderId="0" xfId="2"/>
    <xf numFmtId="0" fontId="5" fillId="0" borderId="0" xfId="2" applyFont="1" applyAlignment="1">
      <alignment horizontal="left" vertical="top"/>
    </xf>
    <xf numFmtId="0" fontId="9" fillId="0" borderId="0" xfId="2" applyFont="1" applyAlignment="1">
      <alignment horizontal="left" vertical="top"/>
    </xf>
    <xf numFmtId="0" fontId="7" fillId="0" borderId="0" xfId="2" applyFont="1" applyAlignment="1">
      <alignment horizontal="left" vertical="top"/>
    </xf>
    <xf numFmtId="3" fontId="2" fillId="0" borderId="0" xfId="2" applyNumberFormat="1"/>
    <xf numFmtId="165" fontId="11" fillId="0" borderId="0" xfId="0" applyNumberFormat="1" applyFont="1" applyAlignment="1"/>
    <xf numFmtId="0" fontId="0" fillId="0" borderId="0" xfId="0"/>
    <xf numFmtId="164" fontId="11" fillId="0" borderId="0" xfId="0" applyNumberFormat="1" applyFont="1" applyAlignment="1">
      <alignment horizontal="left"/>
    </xf>
    <xf numFmtId="166" fontId="0" fillId="0" borderId="0" xfId="3" applyNumberFormat="1" applyFont="1"/>
    <xf numFmtId="9" fontId="0" fillId="0" borderId="0" xfId="0" applyNumberFormat="1"/>
    <xf numFmtId="0" fontId="0" fillId="0" borderId="0" xfId="0" applyAlignment="1">
      <alignment wrapText="1"/>
    </xf>
    <xf numFmtId="0" fontId="12" fillId="0" borderId="0" xfId="0" applyFont="1"/>
    <xf numFmtId="16" fontId="12" fillId="0" borderId="0" xfId="0" applyNumberFormat="1" applyFont="1"/>
    <xf numFmtId="0" fontId="12" fillId="0" borderId="0" xfId="0" applyFont="1" applyAlignment="1">
      <alignment wrapText="1"/>
    </xf>
    <xf numFmtId="0" fontId="13" fillId="0" borderId="0" xfId="0" applyFont="1"/>
    <xf numFmtId="43" fontId="0" fillId="0" borderId="0" xfId="4" applyFont="1"/>
    <xf numFmtId="43" fontId="13" fillId="0" borderId="0" xfId="4" applyFont="1"/>
    <xf numFmtId="43" fontId="13" fillId="0" borderId="0" xfId="0" applyNumberFormat="1" applyFont="1"/>
    <xf numFmtId="0" fontId="0" fillId="0" borderId="0" xfId="0" applyFill="1"/>
    <xf numFmtId="2" fontId="0" fillId="0" borderId="0" xfId="4" applyNumberFormat="1" applyFont="1"/>
    <xf numFmtId="0" fontId="13" fillId="0" borderId="0" xfId="0" applyFont="1" applyFill="1"/>
    <xf numFmtId="0" fontId="12" fillId="0" borderId="0" xfId="0" applyFont="1" applyFill="1"/>
    <xf numFmtId="43" fontId="0" fillId="0" borderId="0" xfId="4" applyFont="1" applyAlignment="1">
      <alignment horizontal="right"/>
    </xf>
    <xf numFmtId="0" fontId="13" fillId="0" borderId="0" xfId="0" applyFont="1" applyAlignment="1">
      <alignment wrapText="1"/>
    </xf>
    <xf numFmtId="0" fontId="12" fillId="0" borderId="0" xfId="0" applyFont="1" applyAlignment="1">
      <alignment horizontal="right"/>
    </xf>
    <xf numFmtId="0" fontId="0" fillId="0" borderId="0" xfId="0" applyFont="1"/>
    <xf numFmtId="3" fontId="0" fillId="0" borderId="0" xfId="3" applyNumberFormat="1" applyFont="1"/>
    <xf numFmtId="3" fontId="0" fillId="0" borderId="0" xfId="0" applyNumberFormat="1" applyFont="1"/>
    <xf numFmtId="0" fontId="0" fillId="0" borderId="0" xfId="0" applyFont="1" applyFill="1"/>
    <xf numFmtId="2" fontId="0" fillId="0" borderId="0" xfId="0" applyNumberFormat="1" applyFont="1"/>
    <xf numFmtId="0" fontId="0" fillId="0" borderId="0" xfId="0" applyFont="1" applyAlignment="1">
      <alignment wrapText="1"/>
    </xf>
    <xf numFmtId="168" fontId="0" fillId="0" borderId="0" xfId="0" applyNumberFormat="1"/>
    <xf numFmtId="0" fontId="12" fillId="0" borderId="0" xfId="0" applyFont="1" applyFill="1" applyAlignment="1">
      <alignment wrapText="1"/>
    </xf>
    <xf numFmtId="4" fontId="0" fillId="0" borderId="0" xfId="3" applyNumberFormat="1" applyFont="1"/>
    <xf numFmtId="4" fontId="0" fillId="0" borderId="0" xfId="0" applyNumberFormat="1" applyFont="1"/>
    <xf numFmtId="0" fontId="0" fillId="0" borderId="0" xfId="0" applyFont="1" applyBorder="1"/>
    <xf numFmtId="9" fontId="0" fillId="0" borderId="0" xfId="0" applyNumberFormat="1" applyAlignment="1">
      <alignment horizontal="right"/>
    </xf>
    <xf numFmtId="3" fontId="0" fillId="0" borderId="0" xfId="3" applyNumberFormat="1" applyFont="1" applyAlignment="1">
      <alignment wrapText="1"/>
    </xf>
    <xf numFmtId="167" fontId="0" fillId="0" borderId="0" xfId="0" applyNumberFormat="1" applyFont="1"/>
    <xf numFmtId="169" fontId="0" fillId="0" borderId="0" xfId="3" applyNumberFormat="1" applyFont="1"/>
    <xf numFmtId="170" fontId="13" fillId="0" borderId="0" xfId="0" applyNumberFormat="1" applyFont="1"/>
    <xf numFmtId="0" fontId="14" fillId="0" borderId="0" xfId="0" applyFont="1"/>
    <xf numFmtId="3" fontId="13" fillId="0" borderId="0" xfId="0" applyNumberFormat="1" applyFont="1"/>
    <xf numFmtId="0" fontId="0" fillId="0" borderId="3" xfId="0" applyBorder="1"/>
    <xf numFmtId="43" fontId="0" fillId="0" borderId="3" xfId="0" applyNumberFormat="1" applyBorder="1"/>
    <xf numFmtId="0" fontId="12" fillId="0" borderId="4" xfId="0" applyFont="1" applyBorder="1" applyAlignment="1">
      <alignment vertical="center"/>
    </xf>
    <xf numFmtId="0" fontId="12" fillId="0" borderId="2" xfId="0" applyFont="1" applyBorder="1"/>
    <xf numFmtId="0" fontId="0" fillId="0" borderId="2" xfId="0" applyBorder="1"/>
    <xf numFmtId="0" fontId="12" fillId="0" borderId="3" xfId="0" applyFont="1" applyBorder="1"/>
    <xf numFmtId="9" fontId="0" fillId="0" borderId="3" xfId="0" applyNumberFormat="1" applyBorder="1"/>
    <xf numFmtId="170" fontId="0" fillId="0" borderId="0" xfId="4" applyNumberFormat="1" applyFont="1"/>
    <xf numFmtId="0" fontId="16" fillId="3" borderId="0" xfId="5" applyFont="1" applyFill="1" applyAlignment="1">
      <alignment vertical="center"/>
    </xf>
    <xf numFmtId="0" fontId="17" fillId="3" borderId="0" xfId="5" applyFont="1" applyFill="1" applyAlignment="1">
      <alignment vertical="center"/>
    </xf>
    <xf numFmtId="0" fontId="15" fillId="3" borderId="0" xfId="5" applyFill="1"/>
    <xf numFmtId="0" fontId="15" fillId="0" borderId="0" xfId="5"/>
    <xf numFmtId="0" fontId="18" fillId="0" borderId="0" xfId="5" applyFont="1" applyAlignment="1">
      <alignment horizontal="left"/>
    </xf>
    <xf numFmtId="0" fontId="5" fillId="0" borderId="0" xfId="5" applyFont="1" applyAlignment="1">
      <alignment horizontal="left"/>
    </xf>
    <xf numFmtId="0" fontId="19" fillId="0" borderId="0" xfId="5" applyFont="1" applyAlignment="1">
      <alignment horizontal="left"/>
    </xf>
    <xf numFmtId="0" fontId="20" fillId="0" borderId="0" xfId="5" applyFont="1" applyAlignment="1">
      <alignment horizontal="right" wrapText="1"/>
    </xf>
    <xf numFmtId="0" fontId="21" fillId="0" borderId="0" xfId="5" applyFont="1" applyAlignment="1">
      <alignment horizontal="left" wrapText="1"/>
    </xf>
    <xf numFmtId="0" fontId="21" fillId="0" borderId="0" xfId="5" applyFont="1" applyAlignment="1">
      <alignment horizontal="right"/>
    </xf>
    <xf numFmtId="0" fontId="21" fillId="0" borderId="0" xfId="5" applyFont="1" applyAlignment="1">
      <alignment horizontal="left"/>
    </xf>
    <xf numFmtId="170" fontId="11" fillId="0" borderId="0" xfId="4" applyNumberFormat="1" applyFont="1"/>
    <xf numFmtId="3" fontId="15" fillId="0" borderId="0" xfId="5" applyNumberFormat="1"/>
    <xf numFmtId="170" fontId="11" fillId="0" borderId="0" xfId="4" applyNumberFormat="1" applyFont="1" applyFill="1"/>
    <xf numFmtId="171" fontId="15" fillId="0" borderId="0" xfId="5" applyNumberFormat="1"/>
    <xf numFmtId="168" fontId="15" fillId="0" borderId="0" xfId="1" applyNumberFormat="1" applyFont="1"/>
    <xf numFmtId="0" fontId="22" fillId="0" borderId="0" xfId="5" applyFont="1" applyAlignment="1">
      <alignment horizontal="left"/>
    </xf>
    <xf numFmtId="170" fontId="15" fillId="0" borderId="0" xfId="5" applyNumberFormat="1"/>
    <xf numFmtId="170" fontId="0" fillId="0" borderId="0" xfId="0" applyNumberFormat="1"/>
    <xf numFmtId="0" fontId="25" fillId="0" borderId="0" xfId="0" applyFont="1" applyFill="1" applyBorder="1"/>
    <xf numFmtId="0" fontId="0" fillId="0" borderId="8" xfId="0" applyFont="1" applyBorder="1"/>
    <xf numFmtId="169" fontId="0" fillId="0" borderId="8" xfId="3" applyNumberFormat="1" applyFont="1" applyBorder="1"/>
    <xf numFmtId="0" fontId="0" fillId="0" borderId="8" xfId="0" applyFont="1" applyFill="1" applyBorder="1"/>
    <xf numFmtId="0" fontId="0" fillId="0" borderId="8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right" wrapText="1"/>
    </xf>
    <xf numFmtId="0" fontId="11" fillId="0" borderId="0" xfId="0" applyFont="1" applyFill="1" applyAlignment="1">
      <alignment horizontal="right" wrapText="1"/>
    </xf>
    <xf numFmtId="0" fontId="30" fillId="0" borderId="0" xfId="0" applyFont="1" applyAlignment="1"/>
    <xf numFmtId="0" fontId="11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0" xfId="0" applyFont="1" applyAlignment="1"/>
    <xf numFmtId="0" fontId="11" fillId="0" borderId="0" xfId="0" applyFont="1" applyFill="1" applyAlignment="1"/>
    <xf numFmtId="164" fontId="30" fillId="0" borderId="0" xfId="0" applyNumberFormat="1" applyFont="1" applyAlignment="1"/>
    <xf numFmtId="164" fontId="11" fillId="0" borderId="0" xfId="0" applyNumberFormat="1" applyFont="1" applyAlignment="1"/>
    <xf numFmtId="164" fontId="11" fillId="0" borderId="0" xfId="0" applyNumberFormat="1" applyFont="1" applyFill="1" applyAlignment="1"/>
    <xf numFmtId="165" fontId="11" fillId="0" borderId="0" xfId="0" applyNumberFormat="1" applyFont="1" applyFill="1" applyAlignment="1"/>
    <xf numFmtId="0" fontId="0" fillId="0" borderId="0" xfId="1" applyNumberFormat="1" applyFont="1"/>
    <xf numFmtId="0" fontId="12" fillId="5" borderId="8" xfId="0" applyFont="1" applyFill="1" applyBorder="1"/>
    <xf numFmtId="10" fontId="0" fillId="0" borderId="3" xfId="1" applyNumberFormat="1" applyFont="1" applyBorder="1"/>
    <xf numFmtId="0" fontId="12" fillId="8" borderId="8" xfId="0" applyFont="1" applyFill="1" applyBorder="1"/>
    <xf numFmtId="169" fontId="12" fillId="8" borderId="8" xfId="0" applyNumberFormat="1" applyFont="1" applyFill="1" applyBorder="1" applyAlignment="1">
      <alignment horizontal="center"/>
    </xf>
    <xf numFmtId="0" fontId="12" fillId="10" borderId="8" xfId="0" applyFont="1" applyFill="1" applyBorder="1"/>
    <xf numFmtId="0" fontId="12" fillId="11" borderId="8" xfId="0" applyFont="1" applyFill="1" applyBorder="1"/>
    <xf numFmtId="169" fontId="0" fillId="11" borderId="8" xfId="3" applyNumberFormat="1" applyFont="1" applyFill="1" applyBorder="1"/>
    <xf numFmtId="0" fontId="32" fillId="8" borderId="8" xfId="0" applyFont="1" applyFill="1" applyBorder="1"/>
    <xf numFmtId="169" fontId="0" fillId="8" borderId="8" xfId="3" applyNumberFormat="1" applyFont="1" applyFill="1" applyBorder="1"/>
    <xf numFmtId="169" fontId="12" fillId="5" borderId="8" xfId="0" applyNumberFormat="1" applyFont="1" applyFill="1" applyBorder="1" applyAlignment="1">
      <alignment horizontal="center"/>
    </xf>
    <xf numFmtId="0" fontId="12" fillId="10" borderId="5" xfId="0" applyFont="1" applyFill="1" applyBorder="1"/>
    <xf numFmtId="43" fontId="12" fillId="10" borderId="5" xfId="0" applyNumberFormat="1" applyFont="1" applyFill="1" applyBorder="1"/>
    <xf numFmtId="10" fontId="12" fillId="10" borderId="5" xfId="1" applyNumberFormat="1" applyFont="1" applyFill="1" applyBorder="1"/>
    <xf numFmtId="0" fontId="13" fillId="8" borderId="3" xfId="0" applyFont="1" applyFill="1" applyBorder="1"/>
    <xf numFmtId="43" fontId="0" fillId="8" borderId="3" xfId="0" applyNumberFormat="1" applyFill="1" applyBorder="1"/>
    <xf numFmtId="10" fontId="0" fillId="8" borderId="3" xfId="1" applyNumberFormat="1" applyFont="1" applyFill="1" applyBorder="1"/>
    <xf numFmtId="0" fontId="12" fillId="4" borderId="3" xfId="0" applyFont="1" applyFill="1" applyBorder="1" applyAlignment="1"/>
    <xf numFmtId="0" fontId="12" fillId="4" borderId="3" xfId="0" applyFont="1" applyFill="1" applyBorder="1"/>
    <xf numFmtId="0" fontId="0" fillId="8" borderId="0" xfId="0" applyFill="1"/>
    <xf numFmtId="0" fontId="32" fillId="8" borderId="0" xfId="0" applyFont="1" applyFill="1"/>
    <xf numFmtId="0" fontId="33" fillId="8" borderId="0" xfId="0" applyFont="1" applyFill="1"/>
    <xf numFmtId="4" fontId="12" fillId="10" borderId="8" xfId="3" applyNumberFormat="1" applyFont="1" applyFill="1" applyBorder="1"/>
    <xf numFmtId="169" fontId="12" fillId="10" borderId="8" xfId="3" applyNumberFormat="1" applyFont="1" applyFill="1" applyBorder="1"/>
    <xf numFmtId="173" fontId="0" fillId="0" borderId="0" xfId="0" applyNumberFormat="1"/>
    <xf numFmtId="172" fontId="0" fillId="0" borderId="0" xfId="0" applyNumberFormat="1"/>
    <xf numFmtId="174" fontId="0" fillId="0" borderId="0" xfId="0" applyNumberFormat="1"/>
    <xf numFmtId="43" fontId="0" fillId="0" borderId="0" xfId="0" applyNumberFormat="1"/>
    <xf numFmtId="9" fontId="0" fillId="0" borderId="0" xfId="1" applyFont="1" applyFill="1"/>
    <xf numFmtId="3" fontId="0" fillId="0" borderId="0" xfId="3" applyNumberFormat="1" applyFont="1" applyFill="1"/>
    <xf numFmtId="3" fontId="0" fillId="0" borderId="0" xfId="0" applyNumberFormat="1"/>
    <xf numFmtId="3" fontId="0" fillId="0" borderId="0" xfId="3" applyNumberFormat="1" applyFont="1" applyFill="1" applyAlignment="1">
      <alignment wrapText="1"/>
    </xf>
    <xf numFmtId="167" fontId="0" fillId="0" borderId="0" xfId="0" applyNumberFormat="1"/>
    <xf numFmtId="4" fontId="0" fillId="0" borderId="0" xfId="0" applyNumberFormat="1"/>
    <xf numFmtId="0" fontId="29" fillId="0" borderId="0" xfId="0" applyFont="1"/>
    <xf numFmtId="2" fontId="0" fillId="0" borderId="0" xfId="0" applyNumberFormat="1" applyAlignment="1">
      <alignment horizontal="right"/>
    </xf>
    <xf numFmtId="165" fontId="11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Fill="1" applyBorder="1"/>
    <xf numFmtId="9" fontId="25" fillId="0" borderId="0" xfId="0" applyNumberFormat="1" applyFont="1" applyFill="1" applyBorder="1"/>
    <xf numFmtId="0" fontId="25" fillId="0" borderId="0" xfId="0" applyFont="1" applyFill="1" applyBorder="1" applyAlignment="1">
      <alignment wrapText="1"/>
    </xf>
    <xf numFmtId="165" fontId="11" fillId="0" borderId="0" xfId="0" applyNumberFormat="1" applyFont="1" applyFill="1" applyBorder="1"/>
    <xf numFmtId="43" fontId="0" fillId="0" borderId="0" xfId="4" applyFont="1" applyFill="1"/>
    <xf numFmtId="43" fontId="13" fillId="0" borderId="0" xfId="0" applyNumberFormat="1" applyFont="1" applyFill="1"/>
    <xf numFmtId="43" fontId="13" fillId="0" borderId="0" xfId="4" applyFont="1" applyFill="1"/>
    <xf numFmtId="170" fontId="13" fillId="0" borderId="0" xfId="0" applyNumberFormat="1" applyFont="1" applyFill="1"/>
    <xf numFmtId="0" fontId="14" fillId="0" borderId="0" xfId="0" applyFont="1" applyFill="1"/>
    <xf numFmtId="2" fontId="0" fillId="0" borderId="0" xfId="0" applyNumberFormat="1" applyFill="1"/>
    <xf numFmtId="165" fontId="11" fillId="0" borderId="0" xfId="0" applyNumberFormat="1" applyFont="1" applyFill="1"/>
    <xf numFmtId="0" fontId="0" fillId="0" borderId="0" xfId="0" applyFill="1" applyAlignment="1">
      <alignment wrapText="1"/>
    </xf>
    <xf numFmtId="0" fontId="13" fillId="0" borderId="0" xfId="0" applyFont="1" applyFill="1" applyAlignment="1">
      <alignment wrapText="1"/>
    </xf>
    <xf numFmtId="3" fontId="13" fillId="0" borderId="0" xfId="0" applyNumberFormat="1" applyFont="1" applyFill="1"/>
    <xf numFmtId="9" fontId="11" fillId="0" borderId="0" xfId="1" applyFo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4" xfId="0" applyBorder="1"/>
    <xf numFmtId="0" fontId="0" fillId="0" borderId="31" xfId="0" applyBorder="1"/>
    <xf numFmtId="0" fontId="12" fillId="0" borderId="27" xfId="0" applyFont="1" applyBorder="1"/>
    <xf numFmtId="0" fontId="12" fillId="0" borderId="28" xfId="0" applyFont="1" applyBorder="1"/>
    <xf numFmtId="0" fontId="12" fillId="0" borderId="29" xfId="0" applyFont="1" applyBorder="1"/>
    <xf numFmtId="0" fontId="12" fillId="9" borderId="3" xfId="0" applyFont="1" applyFill="1" applyBorder="1"/>
    <xf numFmtId="0" fontId="0" fillId="12" borderId="0" xfId="0" applyFill="1"/>
    <xf numFmtId="164" fontId="34" fillId="0" borderId="3" xfId="0" applyNumberFormat="1" applyFont="1" applyBorder="1" applyAlignment="1">
      <alignment horizontal="left"/>
    </xf>
    <xf numFmtId="1" fontId="34" fillId="0" borderId="3" xfId="0" applyNumberFormat="1" applyFont="1" applyBorder="1" applyAlignment="1">
      <alignment horizontal="left"/>
    </xf>
    <xf numFmtId="165" fontId="11" fillId="0" borderId="3" xfId="0" applyNumberFormat="1" applyFont="1" applyBorder="1"/>
    <xf numFmtId="1" fontId="0" fillId="0" borderId="0" xfId="0" applyNumberFormat="1" applyFill="1" applyBorder="1"/>
    <xf numFmtId="4" fontId="0" fillId="0" borderId="0" xfId="3" applyNumberFormat="1" applyFont="1" applyFill="1"/>
    <xf numFmtId="169" fontId="0" fillId="0" borderId="8" xfId="3" applyNumberFormat="1" applyFont="1" applyBorder="1" applyAlignment="1">
      <alignment wrapText="1"/>
    </xf>
    <xf numFmtId="0" fontId="0" fillId="0" borderId="8" xfId="0" applyFont="1" applyBorder="1" applyAlignment="1">
      <alignment horizontal="left" vertical="center"/>
    </xf>
    <xf numFmtId="17" fontId="12" fillId="0" borderId="3" xfId="0" applyNumberFormat="1" applyFont="1" applyBorder="1"/>
    <xf numFmtId="1" fontId="12" fillId="0" borderId="3" xfId="0" applyNumberFormat="1" applyFont="1" applyBorder="1"/>
    <xf numFmtId="17" fontId="0" fillId="0" borderId="0" xfId="0" applyNumberFormat="1"/>
    <xf numFmtId="0" fontId="0" fillId="0" borderId="0" xfId="0" applyNumberFormat="1"/>
    <xf numFmtId="0" fontId="13" fillId="0" borderId="3" xfId="0" applyFont="1" applyBorder="1"/>
    <xf numFmtId="2" fontId="0" fillId="0" borderId="3" xfId="0" applyNumberFormat="1" applyBorder="1"/>
    <xf numFmtId="1" fontId="0" fillId="0" borderId="0" xfId="0" applyNumberFormat="1"/>
    <xf numFmtId="17" fontId="2" fillId="0" borderId="0" xfId="2" applyNumberFormat="1"/>
    <xf numFmtId="1" fontId="2" fillId="0" borderId="0" xfId="2" applyNumberFormat="1"/>
    <xf numFmtId="2" fontId="0" fillId="0" borderId="0" xfId="0" applyNumberFormat="1" applyFont="1" applyFill="1"/>
    <xf numFmtId="165" fontId="11" fillId="13" borderId="3" xfId="0" applyNumberFormat="1" applyFont="1" applyFill="1" applyBorder="1"/>
    <xf numFmtId="0" fontId="0" fillId="13" borderId="0" xfId="0" applyFill="1"/>
    <xf numFmtId="164" fontId="34" fillId="12" borderId="0" xfId="0" applyNumberFormat="1" applyFont="1" applyFill="1" applyBorder="1" applyAlignment="1">
      <alignment horizontal="left"/>
    </xf>
    <xf numFmtId="1" fontId="34" fillId="12" borderId="0" xfId="0" applyNumberFormat="1" applyFont="1" applyFill="1" applyBorder="1" applyAlignment="1">
      <alignment horizontal="left"/>
    </xf>
    <xf numFmtId="165" fontId="11" fillId="12" borderId="0" xfId="0" applyNumberFormat="1" applyFont="1" applyFill="1" applyBorder="1"/>
    <xf numFmtId="164" fontId="34" fillId="0" borderId="4" xfId="0" applyNumberFormat="1" applyFont="1" applyBorder="1" applyAlignment="1">
      <alignment horizontal="left"/>
    </xf>
    <xf numFmtId="1" fontId="34" fillId="0" borderId="4" xfId="0" applyNumberFormat="1" applyFont="1" applyBorder="1" applyAlignment="1">
      <alignment horizontal="left"/>
    </xf>
    <xf numFmtId="165" fontId="11" fillId="0" borderId="4" xfId="0" applyNumberFormat="1" applyFont="1" applyBorder="1"/>
    <xf numFmtId="164" fontId="34" fillId="12" borderId="3" xfId="0" applyNumberFormat="1" applyFont="1" applyFill="1" applyBorder="1" applyAlignment="1">
      <alignment horizontal="left"/>
    </xf>
    <xf numFmtId="1" fontId="34" fillId="12" borderId="3" xfId="0" applyNumberFormat="1" applyFont="1" applyFill="1" applyBorder="1" applyAlignment="1">
      <alignment horizontal="left"/>
    </xf>
    <xf numFmtId="164" fontId="34" fillId="0" borderId="3" xfId="0" applyNumberFormat="1" applyFont="1" applyBorder="1" applyAlignment="1">
      <alignment horizontal="left" vertical="center"/>
    </xf>
    <xf numFmtId="165" fontId="11" fillId="0" borderId="3" xfId="0" applyNumberFormat="1" applyFont="1" applyBorder="1" applyAlignment="1">
      <alignment vertical="center" wrapText="1"/>
    </xf>
    <xf numFmtId="0" fontId="0" fillId="0" borderId="0" xfId="0"/>
    <xf numFmtId="0" fontId="15" fillId="0" borderId="3" xfId="5" applyBorder="1"/>
    <xf numFmtId="0" fontId="36" fillId="6" borderId="3" xfId="5" applyFont="1" applyFill="1" applyBorder="1"/>
    <xf numFmtId="0" fontId="0" fillId="0" borderId="5" xfId="0" applyBorder="1"/>
    <xf numFmtId="0" fontId="0" fillId="0" borderId="24" xfId="0" applyBorder="1"/>
    <xf numFmtId="2" fontId="0" fillId="0" borderId="21" xfId="0" applyNumberFormat="1" applyBorder="1"/>
    <xf numFmtId="2" fontId="0" fillId="0" borderId="22" xfId="0" applyNumberFormat="1" applyBorder="1"/>
    <xf numFmtId="0" fontId="0" fillId="0" borderId="0" xfId="0"/>
    <xf numFmtId="0" fontId="30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Fill="1" applyBorder="1"/>
    <xf numFmtId="0" fontId="38" fillId="0" borderId="48" xfId="0" applyFont="1" applyBorder="1" applyAlignment="1">
      <alignment vertical="center" wrapText="1"/>
    </xf>
    <xf numFmtId="0" fontId="38" fillId="17" borderId="47" xfId="0" applyFont="1" applyFill="1" applyBorder="1" applyAlignment="1">
      <alignment horizontal="right" vertical="center"/>
    </xf>
    <xf numFmtId="0" fontId="38" fillId="17" borderId="47" xfId="0" applyFont="1" applyFill="1" applyBorder="1" applyAlignment="1">
      <alignment vertical="center"/>
    </xf>
    <xf numFmtId="0" fontId="37" fillId="15" borderId="17" xfId="0" applyFont="1" applyFill="1" applyBorder="1" applyAlignment="1">
      <alignment vertical="center" wrapText="1"/>
    </xf>
    <xf numFmtId="0" fontId="37" fillId="15" borderId="46" xfId="0" applyFont="1" applyFill="1" applyBorder="1" applyAlignment="1">
      <alignment vertical="center" wrapText="1"/>
    </xf>
    <xf numFmtId="0" fontId="0" fillId="0" borderId="0" xfId="0" applyFont="1"/>
    <xf numFmtId="10" fontId="0" fillId="0" borderId="3" xfId="1" applyNumberFormat="1" applyFont="1" applyFill="1" applyBorder="1"/>
    <xf numFmtId="0" fontId="8" fillId="0" borderId="3" xfId="2" applyFont="1" applyBorder="1" applyAlignment="1">
      <alignment vertical="top" wrapText="1"/>
    </xf>
    <xf numFmtId="0" fontId="7" fillId="0" borderId="3" xfId="2" applyFont="1" applyBorder="1" applyAlignment="1">
      <alignment vertical="top" wrapText="1"/>
    </xf>
    <xf numFmtId="3" fontId="7" fillId="0" borderId="3" xfId="2" applyNumberFormat="1" applyFont="1" applyBorder="1" applyAlignment="1">
      <alignment horizontal="center" vertical="center" wrapText="1"/>
    </xf>
    <xf numFmtId="0" fontId="2" fillId="0" borderId="3" xfId="2" applyBorder="1" applyAlignment="1">
      <alignment horizontal="left" vertical="top" wrapText="1"/>
    </xf>
    <xf numFmtId="0" fontId="7" fillId="0" borderId="3" xfId="2" applyFont="1" applyBorder="1" applyAlignment="1">
      <alignment horizontal="left" vertical="center" wrapText="1" indent="1"/>
    </xf>
    <xf numFmtId="175" fontId="0" fillId="0" borderId="0" xfId="0" applyNumberFormat="1"/>
    <xf numFmtId="43" fontId="0" fillId="0" borderId="0" xfId="0" applyNumberFormat="1" applyFont="1"/>
    <xf numFmtId="43" fontId="0" fillId="0" borderId="3" xfId="0" applyNumberFormat="1" applyFill="1" applyBorder="1"/>
    <xf numFmtId="0" fontId="28" fillId="6" borderId="0" xfId="0" applyFont="1" applyFill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28" fillId="6" borderId="0" xfId="0" applyFont="1" applyFill="1" applyAlignment="1">
      <alignment horizontal="center"/>
    </xf>
    <xf numFmtId="0" fontId="29" fillId="6" borderId="0" xfId="0" applyFont="1" applyFill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/>
    </xf>
    <xf numFmtId="0" fontId="13" fillId="0" borderId="0" xfId="0" applyFont="1" applyFill="1" applyAlignment="1">
      <alignment horizontal="left"/>
    </xf>
    <xf numFmtId="0" fontId="0" fillId="0" borderId="3" xfId="0" applyBorder="1" applyAlignment="1">
      <alignment horizontal="left" vertical="top"/>
    </xf>
    <xf numFmtId="0" fontId="13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7" fillId="0" borderId="3" xfId="2" applyNumberFormat="1" applyFont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center" wrapText="1" indent="2"/>
    </xf>
    <xf numFmtId="0" fontId="3" fillId="0" borderId="3" xfId="2" applyFont="1" applyBorder="1" applyAlignment="1">
      <alignment horizontal="center" vertical="center" wrapText="1"/>
    </xf>
    <xf numFmtId="0" fontId="35" fillId="0" borderId="45" xfId="5" applyFont="1" applyBorder="1" applyAlignment="1">
      <alignment horizontal="left"/>
    </xf>
    <xf numFmtId="0" fontId="20" fillId="0" borderId="6" xfId="5" applyFont="1" applyFill="1" applyBorder="1" applyAlignment="1">
      <alignment horizontal="center" wrapText="1"/>
    </xf>
    <xf numFmtId="0" fontId="38" fillId="16" borderId="49" xfId="0" applyFont="1" applyFill="1" applyBorder="1" applyAlignment="1">
      <alignment vertical="center" wrapText="1"/>
    </xf>
    <xf numFmtId="0" fontId="38" fillId="16" borderId="46" xfId="0" applyFont="1" applyFill="1" applyBorder="1" applyAlignment="1">
      <alignment vertical="center" wrapText="1"/>
    </xf>
    <xf numFmtId="0" fontId="0" fillId="14" borderId="0" xfId="0" applyFill="1" applyAlignment="1">
      <alignment horizontal="center" wrapText="1"/>
    </xf>
    <xf numFmtId="9" fontId="25" fillId="12" borderId="15" xfId="0" applyNumberFormat="1" applyFont="1" applyFill="1" applyBorder="1" applyProtection="1"/>
    <xf numFmtId="0" fontId="25" fillId="0" borderId="0" xfId="0" applyFont="1" applyFill="1" applyProtection="1">
      <protection locked="0"/>
    </xf>
    <xf numFmtId="0" fontId="28" fillId="6" borderId="32" xfId="0" applyFont="1" applyFill="1" applyBorder="1" applyAlignment="1" applyProtection="1">
      <alignment horizontal="center" wrapText="1"/>
      <protection locked="0"/>
    </xf>
    <xf numFmtId="0" fontId="28" fillId="6" borderId="33" xfId="0" applyFont="1" applyFill="1" applyBorder="1" applyAlignment="1" applyProtection="1">
      <alignment horizontal="center" wrapText="1"/>
      <protection locked="0"/>
    </xf>
    <xf numFmtId="0" fontId="28" fillId="6" borderId="34" xfId="0" applyFont="1" applyFill="1" applyBorder="1" applyAlignment="1" applyProtection="1">
      <alignment horizontal="center" wrapText="1"/>
      <protection locked="0"/>
    </xf>
    <xf numFmtId="0" fontId="25" fillId="0" borderId="0" xfId="0" applyFont="1" applyProtection="1">
      <protection locked="0"/>
    </xf>
    <xf numFmtId="0" fontId="25" fillId="0" borderId="35" xfId="0" applyFont="1" applyBorder="1" applyProtection="1">
      <protection locked="0"/>
    </xf>
    <xf numFmtId="0" fontId="25" fillId="0" borderId="0" xfId="0" applyFont="1" applyBorder="1" applyProtection="1">
      <protection locked="0"/>
    </xf>
    <xf numFmtId="0" fontId="25" fillId="0" borderId="36" xfId="0" applyFont="1" applyBorder="1" applyProtection="1">
      <protection locked="0"/>
    </xf>
    <xf numFmtId="0" fontId="27" fillId="6" borderId="9" xfId="0" applyFont="1" applyFill="1" applyBorder="1" applyAlignment="1" applyProtection="1">
      <alignment horizontal="center"/>
      <protection locked="0"/>
    </xf>
    <xf numFmtId="0" fontId="27" fillId="6" borderId="12" xfId="0" applyFont="1" applyFill="1" applyBorder="1" applyAlignment="1" applyProtection="1">
      <alignment horizontal="center"/>
      <protection locked="0"/>
    </xf>
    <xf numFmtId="0" fontId="27" fillId="6" borderId="13" xfId="0" applyFont="1" applyFill="1" applyBorder="1" applyAlignment="1" applyProtection="1">
      <alignment horizontal="center"/>
      <protection locked="0"/>
    </xf>
    <xf numFmtId="0" fontId="24" fillId="0" borderId="0" xfId="0" applyFont="1" applyBorder="1" applyProtection="1">
      <protection locked="0"/>
    </xf>
    <xf numFmtId="0" fontId="25" fillId="0" borderId="14" xfId="0" applyFont="1" applyBorder="1" applyProtection="1">
      <protection locked="0"/>
    </xf>
    <xf numFmtId="0" fontId="24" fillId="7" borderId="0" xfId="0" applyFont="1" applyFill="1" applyBorder="1" applyProtection="1">
      <protection locked="0"/>
    </xf>
    <xf numFmtId="0" fontId="25" fillId="7" borderId="0" xfId="0" applyFont="1" applyFill="1" applyBorder="1" applyProtection="1">
      <protection locked="0"/>
    </xf>
    <xf numFmtId="0" fontId="25" fillId="7" borderId="14" xfId="0" applyFont="1" applyFill="1" applyBorder="1" applyProtection="1">
      <protection locked="0"/>
    </xf>
    <xf numFmtId="0" fontId="25" fillId="8" borderId="0" xfId="0" applyFont="1" applyFill="1" applyBorder="1" applyProtection="1">
      <protection locked="0"/>
    </xf>
    <xf numFmtId="3" fontId="25" fillId="8" borderId="8" xfId="3" applyNumberFormat="1" applyFont="1" applyFill="1" applyBorder="1" applyAlignment="1" applyProtection="1">
      <alignment horizontal="center" vertical="center"/>
      <protection locked="0"/>
    </xf>
    <xf numFmtId="3" fontId="25" fillId="8" borderId="39" xfId="3" applyNumberFormat="1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Protection="1">
      <protection locked="0"/>
    </xf>
    <xf numFmtId="3" fontId="25" fillId="0" borderId="0" xfId="0" applyNumberFormat="1" applyFont="1" applyBorder="1" applyProtection="1">
      <protection locked="0"/>
    </xf>
    <xf numFmtId="3" fontId="25" fillId="0" borderId="0" xfId="0" applyNumberFormat="1" applyFont="1" applyProtection="1">
      <protection locked="0"/>
    </xf>
    <xf numFmtId="9" fontId="25" fillId="8" borderId="15" xfId="1" applyFont="1" applyFill="1" applyBorder="1" applyProtection="1">
      <protection locked="0"/>
    </xf>
    <xf numFmtId="0" fontId="25" fillId="8" borderId="13" xfId="0" applyFont="1" applyFill="1" applyBorder="1" applyProtection="1">
      <protection locked="0"/>
    </xf>
    <xf numFmtId="3" fontId="25" fillId="7" borderId="0" xfId="3" applyNumberFormat="1" applyFont="1" applyFill="1" applyBorder="1" applyProtection="1">
      <protection locked="0"/>
    </xf>
    <xf numFmtId="3" fontId="25" fillId="7" borderId="0" xfId="0" applyNumberFormat="1" applyFont="1" applyFill="1" applyBorder="1" applyProtection="1">
      <protection locked="0"/>
    </xf>
    <xf numFmtId="3" fontId="25" fillId="7" borderId="14" xfId="0" applyNumberFormat="1" applyFont="1" applyFill="1" applyBorder="1" applyProtection="1">
      <protection locked="0"/>
    </xf>
    <xf numFmtId="166" fontId="25" fillId="8" borderId="15" xfId="3" applyNumberFormat="1" applyFont="1" applyFill="1" applyBorder="1" applyProtection="1">
      <protection locked="0"/>
    </xf>
    <xf numFmtId="3" fontId="25" fillId="0" borderId="14" xfId="0" applyNumberFormat="1" applyFont="1" applyBorder="1" applyProtection="1">
      <protection locked="0"/>
    </xf>
    <xf numFmtId="43" fontId="25" fillId="0" borderId="0" xfId="4" applyFont="1" applyBorder="1" applyProtection="1">
      <protection locked="0"/>
    </xf>
    <xf numFmtId="43" fontId="25" fillId="0" borderId="0" xfId="4" applyFont="1" applyProtection="1">
      <protection locked="0"/>
    </xf>
    <xf numFmtId="0" fontId="25" fillId="8" borderId="0" xfId="1" applyNumberFormat="1" applyFont="1" applyFill="1" applyBorder="1" applyProtection="1">
      <protection locked="0"/>
    </xf>
    <xf numFmtId="3" fontId="25" fillId="0" borderId="0" xfId="3" applyNumberFormat="1" applyFont="1" applyBorder="1" applyProtection="1">
      <protection locked="0"/>
    </xf>
    <xf numFmtId="2" fontId="25" fillId="0" borderId="0" xfId="4" applyNumberFormat="1" applyFont="1" applyBorder="1" applyProtection="1">
      <protection locked="0"/>
    </xf>
    <xf numFmtId="2" fontId="25" fillId="0" borderId="0" xfId="4" applyNumberFormat="1" applyFont="1" applyProtection="1">
      <protection locked="0"/>
    </xf>
    <xf numFmtId="3" fontId="25" fillId="8" borderId="15" xfId="3" applyNumberFormat="1" applyFont="1" applyFill="1" applyBorder="1" applyAlignment="1" applyProtection="1">
      <alignment horizontal="right"/>
      <protection locked="0"/>
    </xf>
    <xf numFmtId="3" fontId="25" fillId="8" borderId="15" xfId="3" applyNumberFormat="1" applyFont="1" applyFill="1" applyBorder="1" applyProtection="1">
      <protection locked="0"/>
    </xf>
    <xf numFmtId="9" fontId="25" fillId="8" borderId="13" xfId="1" applyFont="1" applyFill="1" applyBorder="1" applyProtection="1">
      <protection locked="0"/>
    </xf>
    <xf numFmtId="43" fontId="25" fillId="0" borderId="14" xfId="4" applyFont="1" applyBorder="1" applyProtection="1">
      <protection locked="0"/>
    </xf>
    <xf numFmtId="9" fontId="25" fillId="8" borderId="13" xfId="1" applyNumberFormat="1" applyFont="1" applyFill="1" applyBorder="1" applyProtection="1">
      <protection locked="0"/>
    </xf>
    <xf numFmtId="9" fontId="25" fillId="8" borderId="13" xfId="1" applyNumberFormat="1" applyFont="1" applyFill="1" applyBorder="1" applyAlignment="1" applyProtection="1">
      <alignment horizontal="right"/>
      <protection locked="0"/>
    </xf>
    <xf numFmtId="2" fontId="25" fillId="0" borderId="14" xfId="4" applyNumberFormat="1" applyFont="1" applyBorder="1" applyProtection="1">
      <protection locked="0"/>
    </xf>
    <xf numFmtId="3" fontId="25" fillId="8" borderId="13" xfId="4" applyNumberFormat="1" applyFont="1" applyFill="1" applyBorder="1" applyProtection="1">
      <protection locked="0"/>
    </xf>
    <xf numFmtId="2" fontId="25" fillId="0" borderId="0" xfId="0" applyNumberFormat="1" applyFont="1" applyBorder="1" applyProtection="1">
      <protection locked="0"/>
    </xf>
    <xf numFmtId="0" fontId="24" fillId="7" borderId="0" xfId="0" applyFont="1" applyFill="1" applyBorder="1" applyAlignment="1" applyProtection="1">
      <protection locked="0"/>
    </xf>
    <xf numFmtId="0" fontId="25" fillId="8" borderId="15" xfId="0" applyFont="1" applyFill="1" applyBorder="1" applyProtection="1">
      <protection locked="0"/>
    </xf>
    <xf numFmtId="0" fontId="25" fillId="8" borderId="11" xfId="0" applyFont="1" applyFill="1" applyBorder="1" applyProtection="1">
      <protection locked="0"/>
    </xf>
    <xf numFmtId="0" fontId="24" fillId="0" borderId="14" xfId="0" applyFont="1" applyBorder="1" applyAlignment="1" applyProtection="1">
      <alignment wrapText="1"/>
      <protection locked="0"/>
    </xf>
    <xf numFmtId="0" fontId="25" fillId="8" borderId="8" xfId="0" applyFont="1" applyFill="1" applyBorder="1" applyProtection="1">
      <protection locked="0"/>
    </xf>
    <xf numFmtId="2" fontId="25" fillId="0" borderId="0" xfId="0" applyNumberFormat="1" applyFont="1" applyProtection="1">
      <protection locked="0"/>
    </xf>
    <xf numFmtId="9" fontId="25" fillId="0" borderId="0" xfId="0" applyNumberFormat="1" applyFont="1" applyBorder="1" applyProtection="1">
      <protection locked="0"/>
    </xf>
    <xf numFmtId="2" fontId="25" fillId="0" borderId="14" xfId="0" applyNumberFormat="1" applyFont="1" applyBorder="1" applyProtection="1">
      <protection locked="0"/>
    </xf>
    <xf numFmtId="9" fontId="25" fillId="7" borderId="0" xfId="0" applyNumberFormat="1" applyFont="1" applyFill="1" applyBorder="1" applyProtection="1">
      <protection locked="0"/>
    </xf>
    <xf numFmtId="2" fontId="25" fillId="7" borderId="0" xfId="0" applyNumberFormat="1" applyFont="1" applyFill="1" applyBorder="1" applyProtection="1">
      <protection locked="0"/>
    </xf>
    <xf numFmtId="2" fontId="25" fillId="7" borderId="14" xfId="0" applyNumberFormat="1" applyFont="1" applyFill="1" applyBorder="1" applyProtection="1">
      <protection locked="0"/>
    </xf>
    <xf numFmtId="0" fontId="25" fillId="0" borderId="16" xfId="0" applyFont="1" applyBorder="1" applyProtection="1">
      <protection locked="0"/>
    </xf>
    <xf numFmtId="0" fontId="25" fillId="0" borderId="15" xfId="0" applyFont="1" applyBorder="1" applyProtection="1">
      <protection locked="0"/>
    </xf>
    <xf numFmtId="9" fontId="25" fillId="8" borderId="15" xfId="0" applyNumberFormat="1" applyFont="1" applyFill="1" applyBorder="1" applyProtection="1">
      <protection locked="0"/>
    </xf>
    <xf numFmtId="0" fontId="25" fillId="0" borderId="42" xfId="0" applyFont="1" applyBorder="1" applyProtection="1">
      <protection locked="0"/>
    </xf>
    <xf numFmtId="0" fontId="25" fillId="0" borderId="43" xfId="0" applyFont="1" applyBorder="1" applyProtection="1">
      <protection locked="0"/>
    </xf>
    <xf numFmtId="43" fontId="25" fillId="0" borderId="43" xfId="4" applyFont="1" applyBorder="1" applyProtection="1">
      <protection locked="0"/>
    </xf>
    <xf numFmtId="43" fontId="25" fillId="0" borderId="44" xfId="4" applyFont="1" applyBorder="1" applyProtection="1">
      <protection locked="0"/>
    </xf>
    <xf numFmtId="43" fontId="26" fillId="0" borderId="0" xfId="4" applyFont="1" applyProtection="1">
      <protection locked="0"/>
    </xf>
    <xf numFmtId="0" fontId="27" fillId="6" borderId="37" xfId="0" applyFont="1" applyFill="1" applyBorder="1" applyAlignment="1" applyProtection="1">
      <alignment horizontal="center"/>
    </xf>
    <xf numFmtId="0" fontId="27" fillId="6" borderId="10" xfId="0" applyFont="1" applyFill="1" applyBorder="1" applyAlignment="1" applyProtection="1">
      <alignment horizontal="center"/>
    </xf>
    <xf numFmtId="0" fontId="24" fillId="0" borderId="35" xfId="0" applyFont="1" applyBorder="1" applyProtection="1"/>
    <xf numFmtId="0" fontId="24" fillId="0" borderId="0" xfId="0" applyFont="1" applyBorder="1" applyProtection="1"/>
    <xf numFmtId="0" fontId="24" fillId="7" borderId="35" xfId="0" applyFont="1" applyFill="1" applyBorder="1" applyProtection="1"/>
    <xf numFmtId="0" fontId="24" fillId="7" borderId="7" xfId="0" applyFont="1" applyFill="1" applyBorder="1" applyProtection="1"/>
    <xf numFmtId="0" fontId="25" fillId="0" borderId="35" xfId="0" applyFont="1" applyBorder="1" applyProtection="1"/>
    <xf numFmtId="0" fontId="25" fillId="0" borderId="0" xfId="0" applyFont="1" applyBorder="1" applyProtection="1"/>
    <xf numFmtId="0" fontId="25" fillId="0" borderId="7" xfId="0" applyFont="1" applyBorder="1" applyProtection="1"/>
    <xf numFmtId="0" fontId="25" fillId="0" borderId="35" xfId="0" applyFont="1" applyFill="1" applyBorder="1" applyProtection="1"/>
    <xf numFmtId="0" fontId="25" fillId="0" borderId="0" xfId="0" applyFont="1" applyFill="1" applyBorder="1" applyProtection="1"/>
    <xf numFmtId="0" fontId="24" fillId="7" borderId="0" xfId="0" applyFont="1" applyFill="1" applyBorder="1" applyProtection="1"/>
    <xf numFmtId="0" fontId="25" fillId="0" borderId="40" xfId="0" applyFont="1" applyBorder="1" applyProtection="1"/>
    <xf numFmtId="0" fontId="25" fillId="0" borderId="11" xfId="0" applyFont="1" applyBorder="1" applyProtection="1"/>
    <xf numFmtId="0" fontId="25" fillId="0" borderId="8" xfId="0" applyFont="1" applyBorder="1" applyProtection="1"/>
    <xf numFmtId="0" fontId="25" fillId="0" borderId="41" xfId="0" applyFont="1" applyBorder="1" applyProtection="1"/>
    <xf numFmtId="0" fontId="25" fillId="0" borderId="41" xfId="0" applyFont="1" applyFill="1" applyBorder="1" applyProtection="1"/>
    <xf numFmtId="0" fontId="25" fillId="0" borderId="8" xfId="0" applyFont="1" applyFill="1" applyBorder="1" applyProtection="1"/>
    <xf numFmtId="0" fontId="25" fillId="0" borderId="11" xfId="0" applyFont="1" applyBorder="1" applyAlignment="1" applyProtection="1">
      <alignment wrapText="1"/>
    </xf>
    <xf numFmtId="0" fontId="25" fillId="0" borderId="8" xfId="0" applyFont="1" applyBorder="1" applyAlignment="1" applyProtection="1">
      <alignment wrapText="1"/>
    </xf>
    <xf numFmtId="0" fontId="24" fillId="7" borderId="0" xfId="0" applyFont="1" applyFill="1" applyBorder="1" applyAlignment="1" applyProtection="1">
      <alignment wrapText="1"/>
    </xf>
    <xf numFmtId="0" fontId="27" fillId="6" borderId="9" xfId="0" applyFont="1" applyFill="1" applyBorder="1" applyAlignment="1" applyProtection="1">
      <alignment horizontal="center"/>
    </xf>
    <xf numFmtId="0" fontId="27" fillId="6" borderId="13" xfId="0" applyFont="1" applyFill="1" applyBorder="1" applyAlignment="1" applyProtection="1">
      <alignment horizontal="center"/>
    </xf>
    <xf numFmtId="0" fontId="24" fillId="0" borderId="9" xfId="0" applyFont="1" applyBorder="1" applyProtection="1"/>
    <xf numFmtId="0" fontId="25" fillId="0" borderId="14" xfId="0" applyFont="1" applyBorder="1" applyProtection="1"/>
    <xf numFmtId="0" fontId="24" fillId="7" borderId="9" xfId="0" applyFont="1" applyFill="1" applyBorder="1" applyAlignment="1" applyProtection="1">
      <alignment horizontal="center" wrapText="1"/>
    </xf>
    <xf numFmtId="0" fontId="24" fillId="7" borderId="13" xfId="0" applyFont="1" applyFill="1" applyBorder="1" applyAlignment="1" applyProtection="1">
      <alignment horizontal="center" wrapText="1"/>
    </xf>
    <xf numFmtId="0" fontId="24" fillId="9" borderId="8" xfId="0" applyFont="1" applyFill="1" applyBorder="1" applyAlignment="1" applyProtection="1">
      <alignment horizontal="center"/>
    </xf>
    <xf numFmtId="0" fontId="27" fillId="6" borderId="38" xfId="0" applyFont="1" applyFill="1" applyBorder="1" applyAlignment="1" applyProtection="1">
      <alignment horizontal="center"/>
    </xf>
    <xf numFmtId="0" fontId="25" fillId="0" borderId="36" xfId="0" applyFont="1" applyBorder="1" applyProtection="1"/>
    <xf numFmtId="0" fontId="24" fillId="7" borderId="38" xfId="0" applyFont="1" applyFill="1" applyBorder="1" applyAlignment="1" applyProtection="1">
      <alignment horizontal="center" wrapText="1"/>
    </xf>
    <xf numFmtId="0" fontId="24" fillId="9" borderId="39" xfId="0" applyFont="1" applyFill="1" applyBorder="1" applyAlignment="1" applyProtection="1">
      <alignment horizontal="center"/>
    </xf>
    <xf numFmtId="0" fontId="25" fillId="0" borderId="8" xfId="0" applyFont="1" applyBorder="1" applyAlignment="1" applyProtection="1">
      <alignment horizontal="center"/>
    </xf>
  </cellXfs>
  <cellStyles count="8">
    <cellStyle name="Comma" xfId="4" builtinId="3"/>
    <cellStyle name="Comma 2" xfId="6" xr:uid="{5444726F-63C3-4B5C-A3FA-CFB9D016EA4A}"/>
    <cellStyle name="Currency" xfId="3" builtinId="4"/>
    <cellStyle name="Normal" xfId="0" builtinId="0"/>
    <cellStyle name="Normal 2" xfId="2" xr:uid="{00000000-0005-0000-0000-000003000000}"/>
    <cellStyle name="Normal 3" xfId="5" xr:uid="{00000000-0005-0000-0000-000004000000}"/>
    <cellStyle name="Normal 3 2" xfId="7" xr:uid="{43339DDF-29F6-470C-AA31-B2EB0E80CF65}"/>
    <cellStyle name="Percent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70C0"/>
      <color rgb="FFDDEBF7"/>
      <color rgb="FFCCECFF"/>
      <color rgb="FFDDF1F7"/>
      <color rgb="FFCCCCFF"/>
      <color rgb="FFEDEDED"/>
      <color rgb="FFE6E6E6"/>
      <color rgb="FFFFCCCC"/>
      <color rgb="FF00C0C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Economic Costs vs Total Economic Benefits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Sheet'!$C$23</c:f>
              <c:strCache>
                <c:ptCount val="1"/>
                <c:pt idx="0">
                  <c:v>Total Economic Benefits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'Summary Sheet'!$D$23</c:f>
              <c:numCache>
                <c:formatCode>"$"#,##0</c:formatCode>
                <c:ptCount val="1"/>
                <c:pt idx="0">
                  <c:v>-10939.80738962461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0-43B1-B962-80B383EE25A9}"/>
            </c:ext>
          </c:extLst>
        </c:ser>
        <c:ser>
          <c:idx val="1"/>
          <c:order val="1"/>
          <c:tx>
            <c:strRef>
              <c:f>'Summary Sheet'!$C$13</c:f>
              <c:strCache>
                <c:ptCount val="1"/>
                <c:pt idx="0">
                  <c:v>Total Economic Costs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'Summary Sheet'!$D$13</c:f>
              <c:numCache>
                <c:formatCode>"$"#,##0</c:formatCode>
                <c:ptCount val="1"/>
                <c:pt idx="0">
                  <c:v>100183860.14039627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0-43B1-B962-80B383EE25A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41297936"/>
        <c:axId val="641298264"/>
      </c:barChart>
      <c:catAx>
        <c:axId val="641297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298264"/>
        <c:crosses val="autoZero"/>
        <c:auto val="1"/>
        <c:lblAlgn val="ctr"/>
        <c:lblOffset val="100"/>
        <c:noMultiLvlLbl val="0"/>
      </c:catAx>
      <c:valAx>
        <c:axId val="641298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29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Benefit Cost Ratio (BCR)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Sheet'!$C$27</c:f>
              <c:strCache>
                <c:ptCount val="1"/>
                <c:pt idx="0">
                  <c:v>Benefit Cost Ratio (BCR)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'Summary Sheet'!$D$27</c:f>
              <c:numCache>
                <c:formatCode>#,##0.00</c:formatCode>
                <c:ptCount val="1"/>
                <c:pt idx="0">
                  <c:v>-1.0919730358057392E-4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2-4A46-AD9A-9A1705BE2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5659600"/>
        <c:axId val="595657632"/>
      </c:barChart>
      <c:catAx>
        <c:axId val="595659600"/>
        <c:scaling>
          <c:orientation val="minMax"/>
        </c:scaling>
        <c:delete val="1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Benefit Cost Ratio (BCR)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595657632"/>
        <c:crosses val="autoZero"/>
        <c:auto val="1"/>
        <c:lblAlgn val="ctr"/>
        <c:lblOffset val="100"/>
        <c:noMultiLvlLbl val="0"/>
      </c:catAx>
      <c:valAx>
        <c:axId val="595657632"/>
        <c:scaling>
          <c:orientation val="minMax"/>
        </c:scaling>
        <c:delete val="0"/>
        <c:axPos val="b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659600"/>
        <c:crosses val="autoZero"/>
        <c:crossBetween val="between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Roughness (IRI) change over time - straight line</a:t>
            </a:r>
            <a:r>
              <a:rPr lang="en-AU" baseline="0"/>
              <a:t> change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'VOC - IRI change over time'!$C$22:$C$54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'VOC - IRI change over time'!$D$22:$D$54</c:f>
              <c:numCache>
                <c:formatCode>General</c:formatCode>
                <c:ptCount val="33"/>
                <c:pt idx="0">
                  <c:v>2</c:v>
                </c:pt>
                <c:pt idx="1">
                  <c:v>2.1379310344827585</c:v>
                </c:pt>
                <c:pt idx="2">
                  <c:v>2.2758620689655169</c:v>
                </c:pt>
                <c:pt idx="3">
                  <c:v>2.4137931034482754</c:v>
                </c:pt>
                <c:pt idx="4">
                  <c:v>2.5517241379310338</c:v>
                </c:pt>
                <c:pt idx="5">
                  <c:v>2.6896551724137923</c:v>
                </c:pt>
                <c:pt idx="6">
                  <c:v>2.8275862068965507</c:v>
                </c:pt>
                <c:pt idx="7">
                  <c:v>2.9655172413793092</c:v>
                </c:pt>
                <c:pt idx="8">
                  <c:v>3.1034482758620676</c:v>
                </c:pt>
                <c:pt idx="9">
                  <c:v>3.2413793103448261</c:v>
                </c:pt>
                <c:pt idx="10">
                  <c:v>3.3793103448275845</c:v>
                </c:pt>
                <c:pt idx="11">
                  <c:v>3.517241379310343</c:v>
                </c:pt>
                <c:pt idx="12">
                  <c:v>3.6551724137931014</c:v>
                </c:pt>
                <c:pt idx="13">
                  <c:v>3.7931034482758599</c:v>
                </c:pt>
                <c:pt idx="14">
                  <c:v>3.9310344827586183</c:v>
                </c:pt>
                <c:pt idx="15">
                  <c:v>4.0689655172413772</c:v>
                </c:pt>
                <c:pt idx="16">
                  <c:v>4.2068965517241361</c:v>
                </c:pt>
                <c:pt idx="17">
                  <c:v>4.344827586206895</c:v>
                </c:pt>
                <c:pt idx="18">
                  <c:v>4.4827586206896539</c:v>
                </c:pt>
                <c:pt idx="19">
                  <c:v>4.6206896551724128</c:v>
                </c:pt>
                <c:pt idx="20">
                  <c:v>4.7586206896551717</c:v>
                </c:pt>
                <c:pt idx="21">
                  <c:v>4.8965517241379306</c:v>
                </c:pt>
                <c:pt idx="22">
                  <c:v>5.0344827586206895</c:v>
                </c:pt>
                <c:pt idx="23">
                  <c:v>5.1724137931034484</c:v>
                </c:pt>
                <c:pt idx="24">
                  <c:v>5.3103448275862073</c:v>
                </c:pt>
                <c:pt idx="25">
                  <c:v>5.4482758620689662</c:v>
                </c:pt>
                <c:pt idx="26">
                  <c:v>5.5862068965517251</c:v>
                </c:pt>
                <c:pt idx="27">
                  <c:v>5.724137931034484</c:v>
                </c:pt>
                <c:pt idx="28">
                  <c:v>5.8620689655172429</c:v>
                </c:pt>
                <c:pt idx="29">
                  <c:v>6.0000000000000018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F2-4510-AED2-C0D22C266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965888"/>
        <c:axId val="746992048"/>
      </c:scatterChart>
      <c:valAx>
        <c:axId val="60896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6992048"/>
        <c:crosses val="autoZero"/>
        <c:crossBetween val="midCat"/>
      </c:valAx>
      <c:valAx>
        <c:axId val="74699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965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Roughness (IRI) change over time - gradual continuous</a:t>
            </a:r>
            <a:r>
              <a:rPr lang="en-US" baseline="0"/>
              <a:t> change - Ae^(rt)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'VOC - IRI change over time'!$C$22:$C$54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'VOC - IRI change over time'!$F$22:$F$54</c:f>
              <c:numCache>
                <c:formatCode>General</c:formatCode>
                <c:ptCount val="33"/>
                <c:pt idx="0">
                  <c:v>2</c:v>
                </c:pt>
                <c:pt idx="1">
                  <c:v>2.0772197956852456</c:v>
                </c:pt>
                <c:pt idx="2">
                  <c:v>2.1574210397933271</c:v>
                </c:pt>
                <c:pt idx="3">
                  <c:v>2.2407188457432725</c:v>
                </c:pt>
                <c:pt idx="4">
                  <c:v>2.32723277147146</c:v>
                </c:pt>
                <c:pt idx="5">
                  <c:v>2.4170869910339774</c:v>
                </c:pt>
                <c:pt idx="6">
                  <c:v>2.5104104728345318</c:v>
                </c:pt>
                <c:pt idx="7">
                  <c:v>2.6073371647337238</c:v>
                </c:pt>
                <c:pt idx="8">
                  <c:v>2.7080061863053668</c:v>
                </c:pt>
                <c:pt idx="9">
                  <c:v>2.8125620285158077</c:v>
                </c:pt>
                <c:pt idx="10">
                  <c:v>2.921154761112843</c:v>
                </c:pt>
                <c:pt idx="11">
                  <c:v>3.0339402480219015</c:v>
                </c:pt>
                <c:pt idx="12">
                  <c:v>3.1510803710586486</c:v>
                </c:pt>
                <c:pt idx="13">
                  <c:v>3.2727432622791173</c:v>
                </c:pt>
                <c:pt idx="14">
                  <c:v>3.3991035453008465</c:v>
                </c:pt>
                <c:pt idx="15">
                  <c:v>3.5303425859414093</c:v>
                </c:pt>
                <c:pt idx="16">
                  <c:v>3.6666487525340679</c:v>
                </c:pt>
                <c:pt idx="17">
                  <c:v>3.808217686294189</c:v>
                </c:pt>
                <c:pt idx="18">
                  <c:v>3.9552525821244773</c:v>
                </c:pt>
                <c:pt idx="19">
                  <c:v>4.1079644802620736</c:v>
                </c:pt>
                <c:pt idx="20">
                  <c:v>4.266572569186116</c:v>
                </c:pt>
                <c:pt idx="21">
                  <c:v>4.431304500220528</c:v>
                </c:pt>
                <c:pt idx="22">
                  <c:v>4.6023967142835982</c:v>
                </c:pt>
                <c:pt idx="23">
                  <c:v>4.780094781253311</c:v>
                </c:pt>
                <c:pt idx="24">
                  <c:v>4.9646537524355558</c:v>
                </c:pt>
                <c:pt idx="25">
                  <c:v>5.156338526641087</c:v>
                </c:pt>
                <c:pt idx="26">
                  <c:v>5.3554242303966797</c:v>
                </c:pt>
                <c:pt idx="27">
                  <c:v>5.5621966128362033</c:v>
                </c:pt>
                <c:pt idx="28">
                  <c:v>5.7769524558383916</c:v>
                </c:pt>
                <c:pt idx="29">
                  <c:v>6.0000000000000009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6D-4E73-BB59-8024DC1EA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965888"/>
        <c:axId val="746992048"/>
      </c:scatterChart>
      <c:valAx>
        <c:axId val="60896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6992048"/>
        <c:crosses val="autoZero"/>
        <c:crossBetween val="midCat"/>
      </c:valAx>
      <c:valAx>
        <c:axId val="74699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965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Roughness (IRI) change over time </a:t>
            </a:r>
            <a:r>
              <a:rPr lang="en-US" sz="1400" b="0" i="0" u="none" strike="noStrike" baseline="0">
                <a:effectLst/>
              </a:rPr>
              <a:t>- gradual continuous change - Ae^(rt)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'VOC - IRI change over time'!$C$22:$C$54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'VOC - IRI change over time'!$G$22:$G$54</c:f>
              <c:numCache>
                <c:formatCode>General</c:formatCode>
                <c:ptCount val="33"/>
                <c:pt idx="0">
                  <c:v>6</c:v>
                </c:pt>
                <c:pt idx="1">
                  <c:v>5.7769524558383907</c:v>
                </c:pt>
                <c:pt idx="2">
                  <c:v>5.5621966128362024</c:v>
                </c:pt>
                <c:pt idx="3">
                  <c:v>5.3554242303966788</c:v>
                </c:pt>
                <c:pt idx="4">
                  <c:v>5.1563385266410862</c:v>
                </c:pt>
                <c:pt idx="5">
                  <c:v>4.964653752435555</c:v>
                </c:pt>
                <c:pt idx="6">
                  <c:v>4.7800947812533101</c:v>
                </c:pt>
                <c:pt idx="7">
                  <c:v>4.6023967142835973</c:v>
                </c:pt>
                <c:pt idx="8">
                  <c:v>4.431304500220528</c:v>
                </c:pt>
                <c:pt idx="9">
                  <c:v>4.2665725691861152</c:v>
                </c:pt>
                <c:pt idx="10">
                  <c:v>4.1079644802620727</c:v>
                </c:pt>
                <c:pt idx="11">
                  <c:v>3.9552525821244764</c:v>
                </c:pt>
                <c:pt idx="12">
                  <c:v>3.8082176862941886</c:v>
                </c:pt>
                <c:pt idx="13">
                  <c:v>3.6666487525340674</c:v>
                </c:pt>
                <c:pt idx="14">
                  <c:v>3.5303425859414088</c:v>
                </c:pt>
                <c:pt idx="15">
                  <c:v>3.3991035453008456</c:v>
                </c:pt>
                <c:pt idx="16">
                  <c:v>3.2727432622791168</c:v>
                </c:pt>
                <c:pt idx="17">
                  <c:v>3.1510803710586481</c:v>
                </c:pt>
                <c:pt idx="18">
                  <c:v>3.0339402480219011</c:v>
                </c:pt>
                <c:pt idx="19">
                  <c:v>2.9211547611128426</c:v>
                </c:pt>
                <c:pt idx="20">
                  <c:v>2.8125620285158073</c:v>
                </c:pt>
                <c:pt idx="21">
                  <c:v>2.7080061863053659</c:v>
                </c:pt>
                <c:pt idx="22">
                  <c:v>2.6073371647337229</c:v>
                </c:pt>
                <c:pt idx="23">
                  <c:v>2.5104104728345318</c:v>
                </c:pt>
                <c:pt idx="24">
                  <c:v>2.417086991033977</c:v>
                </c:pt>
                <c:pt idx="25">
                  <c:v>2.3272327714714596</c:v>
                </c:pt>
                <c:pt idx="26">
                  <c:v>2.2407188457432721</c:v>
                </c:pt>
                <c:pt idx="27">
                  <c:v>2.1574210397933262</c:v>
                </c:pt>
                <c:pt idx="28">
                  <c:v>2.0772197956852452</c:v>
                </c:pt>
                <c:pt idx="29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97-4A90-ADC8-CBACCFB92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965888"/>
        <c:axId val="746992048"/>
      </c:scatterChart>
      <c:valAx>
        <c:axId val="60896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6992048"/>
        <c:crosses val="autoZero"/>
        <c:crossBetween val="midCat"/>
      </c:valAx>
      <c:valAx>
        <c:axId val="74699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965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Roughness (IRI) change over time - straight line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'VOC - IRI change over time'!$C$22:$C$54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'VOC - IRI change over time'!$E$22:$E$54</c:f>
              <c:numCache>
                <c:formatCode>General</c:formatCode>
                <c:ptCount val="33"/>
                <c:pt idx="0">
                  <c:v>6</c:v>
                </c:pt>
                <c:pt idx="1">
                  <c:v>5.8620689655172411</c:v>
                </c:pt>
                <c:pt idx="2">
                  <c:v>5.7241379310344822</c:v>
                </c:pt>
                <c:pt idx="3">
                  <c:v>5.5862068965517233</c:v>
                </c:pt>
                <c:pt idx="4">
                  <c:v>5.4482758620689644</c:v>
                </c:pt>
                <c:pt idx="5">
                  <c:v>5.3103448275862055</c:v>
                </c:pt>
                <c:pt idx="6">
                  <c:v>5.1724137931034466</c:v>
                </c:pt>
                <c:pt idx="7">
                  <c:v>5.0344827586206877</c:v>
                </c:pt>
                <c:pt idx="8">
                  <c:v>4.8965517241379288</c:v>
                </c:pt>
                <c:pt idx="9">
                  <c:v>4.7586206896551699</c:v>
                </c:pt>
                <c:pt idx="10">
                  <c:v>4.620689655172411</c:v>
                </c:pt>
                <c:pt idx="11">
                  <c:v>4.4827586206896521</c:v>
                </c:pt>
                <c:pt idx="12">
                  <c:v>4.3448275862068932</c:v>
                </c:pt>
                <c:pt idx="13">
                  <c:v>4.2068965517241343</c:v>
                </c:pt>
                <c:pt idx="14">
                  <c:v>4.0689655172413755</c:v>
                </c:pt>
                <c:pt idx="15">
                  <c:v>3.931034482758617</c:v>
                </c:pt>
                <c:pt idx="16">
                  <c:v>3.7931034482758585</c:v>
                </c:pt>
                <c:pt idx="17">
                  <c:v>3.6551724137931001</c:v>
                </c:pt>
                <c:pt idx="18">
                  <c:v>3.5172413793103416</c:v>
                </c:pt>
                <c:pt idx="19">
                  <c:v>3.3793103448275832</c:v>
                </c:pt>
                <c:pt idx="20">
                  <c:v>3.2413793103448247</c:v>
                </c:pt>
                <c:pt idx="21">
                  <c:v>3.1034482758620663</c:v>
                </c:pt>
                <c:pt idx="22">
                  <c:v>2.9655172413793078</c:v>
                </c:pt>
                <c:pt idx="23">
                  <c:v>2.8275862068965494</c:v>
                </c:pt>
                <c:pt idx="24">
                  <c:v>2.6896551724137909</c:v>
                </c:pt>
                <c:pt idx="25">
                  <c:v>2.5517241379310325</c:v>
                </c:pt>
                <c:pt idx="26">
                  <c:v>2.413793103448274</c:v>
                </c:pt>
                <c:pt idx="27">
                  <c:v>2.2758620689655156</c:v>
                </c:pt>
                <c:pt idx="28">
                  <c:v>2.1379310344827571</c:v>
                </c:pt>
                <c:pt idx="29">
                  <c:v>1.9999999999999984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BB-405A-AACC-1676DB5F5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965888"/>
        <c:axId val="746992048"/>
      </c:scatterChart>
      <c:valAx>
        <c:axId val="60896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6992048"/>
        <c:crosses val="autoZero"/>
        <c:crossBetween val="midCat"/>
      </c:valAx>
      <c:valAx>
        <c:axId val="74699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965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0</xdr:rowOff>
    </xdr:from>
    <xdr:to>
      <xdr:col>5</xdr:col>
      <xdr:colOff>400050</xdr:colOff>
      <xdr:row>43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5</xdr:col>
      <xdr:colOff>400050</xdr:colOff>
      <xdr:row>60</xdr:row>
      <xdr:rowOff>76200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22</xdr:row>
      <xdr:rowOff>9525</xdr:rowOff>
    </xdr:from>
    <xdr:to>
      <xdr:col>19</xdr:col>
      <xdr:colOff>333375</xdr:colOff>
      <xdr:row>36</xdr:row>
      <xdr:rowOff>85725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39</xdr:row>
      <xdr:rowOff>0</xdr:rowOff>
    </xdr:from>
    <xdr:to>
      <xdr:col>19</xdr:col>
      <xdr:colOff>304800</xdr:colOff>
      <xdr:row>53</xdr:row>
      <xdr:rowOff>76200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39</xdr:row>
      <xdr:rowOff>0</xdr:rowOff>
    </xdr:from>
    <xdr:to>
      <xdr:col>28</xdr:col>
      <xdr:colOff>304800</xdr:colOff>
      <xdr:row>53</xdr:row>
      <xdr:rowOff>76200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22</xdr:row>
      <xdr:rowOff>0</xdr:rowOff>
    </xdr:from>
    <xdr:to>
      <xdr:col>28</xdr:col>
      <xdr:colOff>304800</xdr:colOff>
      <xdr:row>36</xdr:row>
      <xdr:rowOff>76200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24</xdr:row>
      <xdr:rowOff>38100</xdr:rowOff>
    </xdr:from>
    <xdr:to>
      <xdr:col>11</xdr:col>
      <xdr:colOff>123059</xdr:colOff>
      <xdr:row>67</xdr:row>
      <xdr:rowOff>27552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8950" y="4486275"/>
          <a:ext cx="6123809" cy="8180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0</xdr:col>
      <xdr:colOff>1730567</xdr:colOff>
      <xdr:row>36</xdr:row>
      <xdr:rowOff>39188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058025"/>
          <a:ext cx="1721042" cy="6106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809625</xdr:colOff>
      <xdr:row>0</xdr:row>
      <xdr:rowOff>838200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BII\MIPO\Project%20Review-Cost%20Est\(11)%20Cost%20Benefit%20Analysis\BCR%20models%20final%20versions\BCR%20Model%20V1%20-%20Free%20Flo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30026/3002666%20Traffic%20Minor%20Projects%202019/123%20-%20DITRD%20Road%20Tool%20Update/Incoming/BCR_Model_V1-Free_Flow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Summary Sheet"/>
      <sheetName val="Table D4 PPR template"/>
      <sheetName val="Model"/>
      <sheetName val="Drop down menu lists"/>
      <sheetName val="Vehicle Data Mapping"/>
      <sheetName val="References"/>
      <sheetName val="VOC - IRI change over time"/>
      <sheetName val="VOC Light"/>
      <sheetName val="VOC Heavy"/>
      <sheetName val="Travel Time Value"/>
      <sheetName val="Crash Cost Values"/>
      <sheetName val="Externality Values"/>
      <sheetName val="WTP Values"/>
      <sheetName val="Sheet1"/>
      <sheetName val="Motor Vehicle Counts"/>
      <sheetName val="Motor Vehicle Proportion"/>
      <sheetName val="CPI Val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B1" t="str">
            <v>Index Numbers ;  All groups CPI ;  Sydney ;</v>
          </cell>
          <cell r="C1" t="str">
            <v>Index Numbers ;  All groups CPI ;  Melbourne ;</v>
          </cell>
          <cell r="D1" t="str">
            <v>Index Numbers ;  All groups CPI ;  Brisbane ;</v>
          </cell>
          <cell r="E1" t="str">
            <v>Index Numbers ;  All groups CPI ;  Adelaide ;</v>
          </cell>
          <cell r="F1" t="str">
            <v>Index Numbers ;  All groups CPI ;  Perth ;</v>
          </cell>
          <cell r="G1" t="str">
            <v>Index Numbers ;  All groups CPI ;  Hobart ;</v>
          </cell>
          <cell r="H1" t="str">
            <v>Index Numbers ;  All groups CPI ;  Darwin ;</v>
          </cell>
          <cell r="I1" t="str">
            <v>Index Numbers ;  All groups CPI ;  Canberra ;</v>
          </cell>
          <cell r="J1" t="str">
            <v>Index Numbers ;  All groups CPI ;  Australia ;</v>
          </cell>
          <cell r="K1" t="str">
            <v>Percentage Change from Corresponding Quarter of Previous Year ;  All groups CPI ;  Sydney ;</v>
          </cell>
          <cell r="L1" t="str">
            <v>Percentage Change from Corresponding Quarter of Previous Year ;  All groups CPI ;  Melbourne ;</v>
          </cell>
          <cell r="M1" t="str">
            <v>Percentage Change from Corresponding Quarter of Previous Year ;  All groups CPI ;  Brisbane ;</v>
          </cell>
          <cell r="N1" t="str">
            <v>Percentage Change from Corresponding Quarter of Previous Year ;  All groups CPI ;  Adelaide ;</v>
          </cell>
          <cell r="O1" t="str">
            <v>Percentage Change from Corresponding Quarter of Previous Year ;  All groups CPI ;  Perth ;</v>
          </cell>
          <cell r="P1" t="str">
            <v>Percentage Change from Corresponding Quarter of Previous Year ;  All groups CPI ;  Hobart ;</v>
          </cell>
          <cell r="Q1" t="str">
            <v>Percentage Change from Corresponding Quarter of Previous Year ;  All groups CPI ;  Darwin ;</v>
          </cell>
          <cell r="R1" t="str">
            <v>Percentage Change from Corresponding Quarter of Previous Year ;  All groups CPI ;  Canberra ;</v>
          </cell>
          <cell r="S1" t="str">
            <v>Percentage Change from Corresponding Quarter of Previous Year ;  All groups CPI ;  Australia ;</v>
          </cell>
          <cell r="T1" t="str">
            <v>Percentage Change from Previous Period ;  All groups CPI ;  Sydney ;</v>
          </cell>
          <cell r="U1" t="str">
            <v>Percentage Change from Previous Period ;  All groups CPI ;  Melbourne ;</v>
          </cell>
          <cell r="V1" t="str">
            <v>Percentage Change from Previous Period ;  All groups CPI ;  Brisbane ;</v>
          </cell>
          <cell r="W1" t="str">
            <v>Percentage Change from Previous Period ;  All groups CPI ;  Adelaide ;</v>
          </cell>
          <cell r="X1" t="str">
            <v>Percentage Change from Previous Period ;  All groups CPI ;  Perth ;</v>
          </cell>
          <cell r="Y1" t="str">
            <v>Percentage Change from Previous Period ;  All groups CPI ;  Hobart ;</v>
          </cell>
          <cell r="Z1" t="str">
            <v>Percentage Change from Previous Period ;  All groups CPI ;  Darwin ;</v>
          </cell>
          <cell r="AA1" t="str">
            <v>Percentage Change from Previous Period ;  All groups CPI ;  Canberra ;</v>
          </cell>
          <cell r="AB1" t="str">
            <v>Percentage Change from Previous Period ;  All groups CPI ;  Australia ;</v>
          </cell>
        </row>
        <row r="2">
          <cell r="A2" t="str">
            <v>Unit</v>
          </cell>
          <cell r="B2" t="str">
            <v>Index Numbers</v>
          </cell>
          <cell r="C2" t="str">
            <v>Index Numbers</v>
          </cell>
          <cell r="D2" t="str">
            <v>Index Numbers</v>
          </cell>
          <cell r="E2" t="str">
            <v>Index Numbers</v>
          </cell>
          <cell r="F2" t="str">
            <v>Index Numbers</v>
          </cell>
          <cell r="G2" t="str">
            <v>Index Numbers</v>
          </cell>
          <cell r="H2" t="str">
            <v>Index Numbers</v>
          </cell>
          <cell r="I2" t="str">
            <v>Index Numbers</v>
          </cell>
          <cell r="J2" t="str">
            <v>Index Numbers</v>
          </cell>
          <cell r="K2" t="str">
            <v>Percent</v>
          </cell>
          <cell r="L2" t="str">
            <v>Percent</v>
          </cell>
          <cell r="M2" t="str">
            <v>Percent</v>
          </cell>
          <cell r="N2" t="str">
            <v>Percent</v>
          </cell>
          <cell r="O2" t="str">
            <v>Percent</v>
          </cell>
          <cell r="P2" t="str">
            <v>Percent</v>
          </cell>
          <cell r="Q2" t="str">
            <v>Percent</v>
          </cell>
          <cell r="R2" t="str">
            <v>Percent</v>
          </cell>
          <cell r="S2" t="str">
            <v>Percent</v>
          </cell>
          <cell r="T2" t="str">
            <v>Percent</v>
          </cell>
          <cell r="U2" t="str">
            <v>Percent</v>
          </cell>
          <cell r="V2" t="str">
            <v>Percent</v>
          </cell>
          <cell r="W2" t="str">
            <v>Percent</v>
          </cell>
          <cell r="X2" t="str">
            <v>Percent</v>
          </cell>
          <cell r="Y2" t="str">
            <v>Percent</v>
          </cell>
          <cell r="Z2" t="str">
            <v>Percent</v>
          </cell>
          <cell r="AA2" t="str">
            <v>Percent</v>
          </cell>
          <cell r="AB2" t="str">
            <v>Percent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</row>
        <row r="4">
          <cell r="A4" t="str">
            <v>Data Type</v>
          </cell>
          <cell r="B4" t="str">
            <v>INDEX</v>
          </cell>
          <cell r="C4" t="str">
            <v>INDEX</v>
          </cell>
          <cell r="D4" t="str">
            <v>INDEX</v>
          </cell>
          <cell r="E4" t="str">
            <v>INDEX</v>
          </cell>
          <cell r="F4" t="str">
            <v>INDEX</v>
          </cell>
          <cell r="G4" t="str">
            <v>INDEX</v>
          </cell>
          <cell r="H4" t="str">
            <v>INDEX</v>
          </cell>
          <cell r="I4" t="str">
            <v>INDEX</v>
          </cell>
          <cell r="J4" t="str">
            <v>INDEX</v>
          </cell>
          <cell r="K4" t="str">
            <v>PERCENT</v>
          </cell>
          <cell r="L4" t="str">
            <v>PERCENT</v>
          </cell>
          <cell r="M4" t="str">
            <v>PERCENT</v>
          </cell>
          <cell r="N4" t="str">
            <v>PERCENT</v>
          </cell>
          <cell r="O4" t="str">
            <v>PERCENT</v>
          </cell>
          <cell r="P4" t="str">
            <v>PERCENT</v>
          </cell>
          <cell r="Q4" t="str">
            <v>PERCENT</v>
          </cell>
          <cell r="R4" t="str">
            <v>PERCENT</v>
          </cell>
          <cell r="S4" t="str">
            <v>PERCENT</v>
          </cell>
          <cell r="T4" t="str">
            <v>PERCENT</v>
          </cell>
          <cell r="U4" t="str">
            <v>PERCENT</v>
          </cell>
          <cell r="V4" t="str">
            <v>PERCENT</v>
          </cell>
          <cell r="W4" t="str">
            <v>PERCENT</v>
          </cell>
          <cell r="X4" t="str">
            <v>PERCENT</v>
          </cell>
          <cell r="Y4" t="str">
            <v>PERCENT</v>
          </cell>
          <cell r="Z4" t="str">
            <v>PERCENT</v>
          </cell>
          <cell r="AA4" t="str">
            <v>PERCENT</v>
          </cell>
          <cell r="AB4" t="str">
            <v>PERCENT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  <cell r="K5" t="str">
            <v>Quarter</v>
          </cell>
          <cell r="L5" t="str">
            <v>Quarter</v>
          </cell>
          <cell r="M5" t="str">
            <v>Quarter</v>
          </cell>
          <cell r="N5" t="str">
            <v>Quarter</v>
          </cell>
          <cell r="O5" t="str">
            <v>Quarter</v>
          </cell>
          <cell r="P5" t="str">
            <v>Quarter</v>
          </cell>
          <cell r="Q5" t="str">
            <v>Quarter</v>
          </cell>
          <cell r="R5" t="str">
            <v>Quarter</v>
          </cell>
          <cell r="S5" t="str">
            <v>Quarter</v>
          </cell>
          <cell r="T5" t="str">
            <v>Quarter</v>
          </cell>
          <cell r="U5" t="str">
            <v>Quarter</v>
          </cell>
          <cell r="V5" t="str">
            <v>Quarter</v>
          </cell>
          <cell r="W5" t="str">
            <v>Quarter</v>
          </cell>
          <cell r="X5" t="str">
            <v>Quarter</v>
          </cell>
          <cell r="Y5" t="str">
            <v>Quarter</v>
          </cell>
          <cell r="Z5" t="str">
            <v>Quarter</v>
          </cell>
          <cell r="AA5" t="str">
            <v>Quarter</v>
          </cell>
          <cell r="AB5" t="str">
            <v>Quarter</v>
          </cell>
        </row>
        <row r="6">
          <cell r="A6" t="str">
            <v>Collection Month</v>
          </cell>
          <cell r="B6">
            <v>3</v>
          </cell>
          <cell r="C6">
            <v>3</v>
          </cell>
          <cell r="D6">
            <v>3</v>
          </cell>
          <cell r="E6">
            <v>3</v>
          </cell>
          <cell r="F6">
            <v>3</v>
          </cell>
          <cell r="G6">
            <v>3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3</v>
          </cell>
          <cell r="M6">
            <v>3</v>
          </cell>
          <cell r="N6">
            <v>3</v>
          </cell>
          <cell r="O6">
            <v>3</v>
          </cell>
          <cell r="P6">
            <v>3</v>
          </cell>
          <cell r="Q6">
            <v>3</v>
          </cell>
          <cell r="R6">
            <v>3</v>
          </cell>
          <cell r="S6">
            <v>3</v>
          </cell>
          <cell r="T6">
            <v>3</v>
          </cell>
          <cell r="U6">
            <v>3</v>
          </cell>
          <cell r="V6">
            <v>3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3</v>
          </cell>
          <cell r="AB6">
            <v>3</v>
          </cell>
        </row>
        <row r="7">
          <cell r="A7" t="str">
            <v>Series Start</v>
          </cell>
          <cell r="B7">
            <v>17777</v>
          </cell>
          <cell r="C7">
            <v>17777</v>
          </cell>
          <cell r="D7">
            <v>17777</v>
          </cell>
          <cell r="E7">
            <v>17777</v>
          </cell>
          <cell r="F7">
            <v>17777</v>
          </cell>
          <cell r="G7">
            <v>17777</v>
          </cell>
          <cell r="H7">
            <v>29465</v>
          </cell>
          <cell r="I7">
            <v>17777</v>
          </cell>
          <cell r="J7">
            <v>17777</v>
          </cell>
          <cell r="K7">
            <v>18142</v>
          </cell>
          <cell r="L7">
            <v>18142</v>
          </cell>
          <cell r="M7">
            <v>18142</v>
          </cell>
          <cell r="N7">
            <v>18142</v>
          </cell>
          <cell r="O7">
            <v>18142</v>
          </cell>
          <cell r="P7">
            <v>18142</v>
          </cell>
          <cell r="Q7">
            <v>29830</v>
          </cell>
          <cell r="R7">
            <v>18142</v>
          </cell>
          <cell r="S7">
            <v>18142</v>
          </cell>
          <cell r="T7">
            <v>17868</v>
          </cell>
          <cell r="U7">
            <v>17868</v>
          </cell>
          <cell r="V7">
            <v>17868</v>
          </cell>
          <cell r="W7">
            <v>17868</v>
          </cell>
          <cell r="X7">
            <v>17868</v>
          </cell>
          <cell r="Y7">
            <v>17868</v>
          </cell>
          <cell r="Z7">
            <v>29556</v>
          </cell>
          <cell r="AA7">
            <v>17868</v>
          </cell>
          <cell r="AB7">
            <v>17868</v>
          </cell>
        </row>
        <row r="8">
          <cell r="A8" t="str">
            <v>Series End</v>
          </cell>
          <cell r="B8">
            <v>43617</v>
          </cell>
          <cell r="C8">
            <v>43617</v>
          </cell>
          <cell r="D8">
            <v>43617</v>
          </cell>
          <cell r="E8">
            <v>43617</v>
          </cell>
          <cell r="F8">
            <v>43617</v>
          </cell>
          <cell r="G8">
            <v>43617</v>
          </cell>
          <cell r="H8">
            <v>43617</v>
          </cell>
          <cell r="I8">
            <v>43617</v>
          </cell>
          <cell r="J8">
            <v>43617</v>
          </cell>
          <cell r="K8">
            <v>43617</v>
          </cell>
          <cell r="L8">
            <v>43617</v>
          </cell>
          <cell r="M8">
            <v>43617</v>
          </cell>
          <cell r="N8">
            <v>43617</v>
          </cell>
          <cell r="O8">
            <v>43617</v>
          </cell>
          <cell r="P8">
            <v>43617</v>
          </cell>
          <cell r="Q8">
            <v>43617</v>
          </cell>
          <cell r="R8">
            <v>43617</v>
          </cell>
          <cell r="S8">
            <v>43617</v>
          </cell>
          <cell r="T8">
            <v>43617</v>
          </cell>
          <cell r="U8">
            <v>43617</v>
          </cell>
          <cell r="V8">
            <v>43617</v>
          </cell>
          <cell r="W8">
            <v>43617</v>
          </cell>
          <cell r="X8">
            <v>43617</v>
          </cell>
          <cell r="Y8">
            <v>43617</v>
          </cell>
          <cell r="Z8">
            <v>43617</v>
          </cell>
          <cell r="AA8">
            <v>43617</v>
          </cell>
          <cell r="AB8">
            <v>43617</v>
          </cell>
        </row>
        <row r="9">
          <cell r="A9" t="str">
            <v>No. Obs</v>
          </cell>
          <cell r="B9">
            <v>284</v>
          </cell>
          <cell r="C9">
            <v>284</v>
          </cell>
          <cell r="D9">
            <v>284</v>
          </cell>
          <cell r="E9">
            <v>284</v>
          </cell>
          <cell r="F9">
            <v>284</v>
          </cell>
          <cell r="G9">
            <v>284</v>
          </cell>
          <cell r="H9">
            <v>156</v>
          </cell>
          <cell r="I9">
            <v>284</v>
          </cell>
          <cell r="J9">
            <v>284</v>
          </cell>
          <cell r="K9">
            <v>280</v>
          </cell>
          <cell r="L9">
            <v>280</v>
          </cell>
          <cell r="M9">
            <v>280</v>
          </cell>
          <cell r="N9">
            <v>280</v>
          </cell>
          <cell r="O9">
            <v>280</v>
          </cell>
          <cell r="P9">
            <v>280</v>
          </cell>
          <cell r="Q9">
            <v>152</v>
          </cell>
          <cell r="R9">
            <v>280</v>
          </cell>
          <cell r="S9">
            <v>280</v>
          </cell>
          <cell r="T9">
            <v>283</v>
          </cell>
          <cell r="U9">
            <v>283</v>
          </cell>
          <cell r="V9">
            <v>283</v>
          </cell>
          <cell r="W9">
            <v>283</v>
          </cell>
          <cell r="X9">
            <v>283</v>
          </cell>
          <cell r="Y9">
            <v>283</v>
          </cell>
          <cell r="Z9">
            <v>155</v>
          </cell>
          <cell r="AA9">
            <v>283</v>
          </cell>
          <cell r="AB9">
            <v>283</v>
          </cell>
        </row>
        <row r="10">
          <cell r="A10" t="str">
            <v>Series ID</v>
          </cell>
          <cell r="B10" t="str">
            <v>A2325806K</v>
          </cell>
          <cell r="C10" t="str">
            <v>A2325811C</v>
          </cell>
          <cell r="D10" t="str">
            <v>A2325816R</v>
          </cell>
          <cell r="E10" t="str">
            <v>A2325821J</v>
          </cell>
          <cell r="F10" t="str">
            <v>A2325826V</v>
          </cell>
          <cell r="G10" t="str">
            <v>A2325831L</v>
          </cell>
          <cell r="H10" t="str">
            <v>A2325836X</v>
          </cell>
          <cell r="I10" t="str">
            <v>A2325841T</v>
          </cell>
          <cell r="J10" t="str">
            <v>A2325846C</v>
          </cell>
          <cell r="K10" t="str">
            <v>A2325807L</v>
          </cell>
          <cell r="L10" t="str">
            <v>A2325812F</v>
          </cell>
          <cell r="M10" t="str">
            <v>A2325817T</v>
          </cell>
          <cell r="N10" t="str">
            <v>A2325822K</v>
          </cell>
          <cell r="O10" t="str">
            <v>A2325827W</v>
          </cell>
          <cell r="P10" t="str">
            <v>A2325832R</v>
          </cell>
          <cell r="Q10" t="str">
            <v>A2325837A</v>
          </cell>
          <cell r="R10" t="str">
            <v>A2325842V</v>
          </cell>
          <cell r="S10" t="str">
            <v>A2325847F</v>
          </cell>
          <cell r="T10" t="str">
            <v>A2325810A</v>
          </cell>
          <cell r="U10" t="str">
            <v>A2325815L</v>
          </cell>
          <cell r="V10" t="str">
            <v>A2325820F</v>
          </cell>
          <cell r="W10" t="str">
            <v>A2325825T</v>
          </cell>
          <cell r="X10" t="str">
            <v>A2325830K</v>
          </cell>
          <cell r="Y10" t="str">
            <v>A2325835W</v>
          </cell>
          <cell r="Z10" t="str">
            <v>A2325840R</v>
          </cell>
          <cell r="AA10" t="str">
            <v>A2325845A</v>
          </cell>
          <cell r="AB10" t="str">
            <v>A2325850V</v>
          </cell>
        </row>
        <row r="11">
          <cell r="A11">
            <v>17777</v>
          </cell>
          <cell r="B11">
            <v>3.7</v>
          </cell>
          <cell r="C11">
            <v>3.8</v>
          </cell>
          <cell r="D11">
            <v>3.7</v>
          </cell>
          <cell r="E11">
            <v>3.8</v>
          </cell>
          <cell r="F11">
            <v>3.7</v>
          </cell>
          <cell r="G11">
            <v>3.8</v>
          </cell>
          <cell r="I11">
            <v>3.9</v>
          </cell>
          <cell r="J11">
            <v>3.7</v>
          </cell>
        </row>
        <row r="12">
          <cell r="A12">
            <v>17868</v>
          </cell>
          <cell r="B12">
            <v>3.7</v>
          </cell>
          <cell r="C12">
            <v>3.8</v>
          </cell>
          <cell r="D12">
            <v>3.7</v>
          </cell>
          <cell r="E12">
            <v>3.9</v>
          </cell>
          <cell r="F12">
            <v>3.8</v>
          </cell>
          <cell r="G12">
            <v>3.9</v>
          </cell>
          <cell r="I12">
            <v>4.0999999999999996</v>
          </cell>
          <cell r="J12">
            <v>3.8</v>
          </cell>
          <cell r="T12">
            <v>0</v>
          </cell>
          <cell r="U12">
            <v>0</v>
          </cell>
          <cell r="V12">
            <v>0</v>
          </cell>
          <cell r="W12">
            <v>2.6</v>
          </cell>
          <cell r="X12">
            <v>2.7</v>
          </cell>
          <cell r="Y12">
            <v>2.6</v>
          </cell>
          <cell r="AA12">
            <v>5.0999999999999996</v>
          </cell>
          <cell r="AB12">
            <v>2.7</v>
          </cell>
        </row>
        <row r="13">
          <cell r="A13">
            <v>17958</v>
          </cell>
          <cell r="B13">
            <v>3.9</v>
          </cell>
          <cell r="C13">
            <v>3.9</v>
          </cell>
          <cell r="D13">
            <v>3.8</v>
          </cell>
          <cell r="E13">
            <v>4</v>
          </cell>
          <cell r="F13">
            <v>3.9</v>
          </cell>
          <cell r="G13">
            <v>4</v>
          </cell>
          <cell r="I13">
            <v>4.0999999999999996</v>
          </cell>
          <cell r="J13">
            <v>3.9</v>
          </cell>
          <cell r="T13">
            <v>5.4</v>
          </cell>
          <cell r="U13">
            <v>2.6</v>
          </cell>
          <cell r="V13">
            <v>2.7</v>
          </cell>
          <cell r="W13">
            <v>2.6</v>
          </cell>
          <cell r="X13">
            <v>2.6</v>
          </cell>
          <cell r="Y13">
            <v>2.6</v>
          </cell>
          <cell r="AA13">
            <v>0</v>
          </cell>
          <cell r="AB13">
            <v>2.6</v>
          </cell>
        </row>
        <row r="14">
          <cell r="A14">
            <v>18050</v>
          </cell>
          <cell r="B14">
            <v>3.9</v>
          </cell>
          <cell r="C14">
            <v>4</v>
          </cell>
          <cell r="D14">
            <v>3.9</v>
          </cell>
          <cell r="E14">
            <v>4</v>
          </cell>
          <cell r="F14">
            <v>4</v>
          </cell>
          <cell r="G14">
            <v>4.0999999999999996</v>
          </cell>
          <cell r="I14">
            <v>4.2</v>
          </cell>
          <cell r="J14">
            <v>4</v>
          </cell>
          <cell r="T14">
            <v>0</v>
          </cell>
          <cell r="U14">
            <v>2.6</v>
          </cell>
          <cell r="V14">
            <v>2.6</v>
          </cell>
          <cell r="W14">
            <v>0</v>
          </cell>
          <cell r="X14">
            <v>2.6</v>
          </cell>
          <cell r="Y14">
            <v>2.5</v>
          </cell>
          <cell r="AA14">
            <v>2.4</v>
          </cell>
          <cell r="AB14">
            <v>2.6</v>
          </cell>
        </row>
        <row r="15">
          <cell r="A15">
            <v>18142</v>
          </cell>
          <cell r="B15">
            <v>4</v>
          </cell>
          <cell r="C15">
            <v>4.0999999999999996</v>
          </cell>
          <cell r="D15">
            <v>4</v>
          </cell>
          <cell r="E15">
            <v>4.0999999999999996</v>
          </cell>
          <cell r="F15">
            <v>4.0999999999999996</v>
          </cell>
          <cell r="G15">
            <v>4.0999999999999996</v>
          </cell>
          <cell r="I15">
            <v>4.3</v>
          </cell>
          <cell r="J15">
            <v>4.0999999999999996</v>
          </cell>
          <cell r="K15">
            <v>8.1</v>
          </cell>
          <cell r="L15">
            <v>7.9</v>
          </cell>
          <cell r="M15">
            <v>8.1</v>
          </cell>
          <cell r="N15">
            <v>7.9</v>
          </cell>
          <cell r="O15">
            <v>10.8</v>
          </cell>
          <cell r="P15">
            <v>7.9</v>
          </cell>
          <cell r="R15">
            <v>10.3</v>
          </cell>
          <cell r="S15">
            <v>10.8</v>
          </cell>
          <cell r="T15">
            <v>2.6</v>
          </cell>
          <cell r="U15">
            <v>2.5</v>
          </cell>
          <cell r="V15">
            <v>2.6</v>
          </cell>
          <cell r="W15">
            <v>2.5</v>
          </cell>
          <cell r="X15">
            <v>2.5</v>
          </cell>
          <cell r="Y15">
            <v>0</v>
          </cell>
          <cell r="AA15">
            <v>2.4</v>
          </cell>
          <cell r="AB15">
            <v>2.5</v>
          </cell>
        </row>
        <row r="16">
          <cell r="A16">
            <v>18233</v>
          </cell>
          <cell r="B16">
            <v>4.0999999999999996</v>
          </cell>
          <cell r="C16">
            <v>4.2</v>
          </cell>
          <cell r="D16">
            <v>4.0999999999999996</v>
          </cell>
          <cell r="E16">
            <v>4.0999999999999996</v>
          </cell>
          <cell r="F16">
            <v>4.2</v>
          </cell>
          <cell r="G16">
            <v>4.2</v>
          </cell>
          <cell r="I16">
            <v>4.3</v>
          </cell>
          <cell r="J16">
            <v>4.0999999999999996</v>
          </cell>
          <cell r="K16">
            <v>10.8</v>
          </cell>
          <cell r="L16">
            <v>10.5</v>
          </cell>
          <cell r="M16">
            <v>10.8</v>
          </cell>
          <cell r="N16">
            <v>5.0999999999999996</v>
          </cell>
          <cell r="O16">
            <v>10.5</v>
          </cell>
          <cell r="P16">
            <v>7.7</v>
          </cell>
          <cell r="R16">
            <v>4.9000000000000004</v>
          </cell>
          <cell r="S16">
            <v>7.9</v>
          </cell>
          <cell r="T16">
            <v>2.5</v>
          </cell>
          <cell r="U16">
            <v>2.4</v>
          </cell>
          <cell r="V16">
            <v>2.5</v>
          </cell>
          <cell r="W16">
            <v>0</v>
          </cell>
          <cell r="X16">
            <v>2.4</v>
          </cell>
          <cell r="Y16">
            <v>2.4</v>
          </cell>
          <cell r="AA16">
            <v>0</v>
          </cell>
          <cell r="AB16">
            <v>0</v>
          </cell>
        </row>
        <row r="17">
          <cell r="A17">
            <v>18323</v>
          </cell>
          <cell r="B17">
            <v>4.0999999999999996</v>
          </cell>
          <cell r="C17">
            <v>4.3</v>
          </cell>
          <cell r="D17">
            <v>4.0999999999999996</v>
          </cell>
          <cell r="E17">
            <v>4.2</v>
          </cell>
          <cell r="F17">
            <v>4.2</v>
          </cell>
          <cell r="G17">
            <v>4.2</v>
          </cell>
          <cell r="I17">
            <v>4.4000000000000004</v>
          </cell>
          <cell r="J17">
            <v>4.2</v>
          </cell>
          <cell r="K17">
            <v>5.0999999999999996</v>
          </cell>
          <cell r="L17">
            <v>10.3</v>
          </cell>
          <cell r="M17">
            <v>7.9</v>
          </cell>
          <cell r="N17">
            <v>5</v>
          </cell>
          <cell r="O17">
            <v>7.7</v>
          </cell>
          <cell r="P17">
            <v>5</v>
          </cell>
          <cell r="R17">
            <v>7.3</v>
          </cell>
          <cell r="S17">
            <v>7.7</v>
          </cell>
          <cell r="T17">
            <v>0</v>
          </cell>
          <cell r="U17">
            <v>2.4</v>
          </cell>
          <cell r="V17">
            <v>0</v>
          </cell>
          <cell r="W17">
            <v>2.4</v>
          </cell>
          <cell r="X17">
            <v>0</v>
          </cell>
          <cell r="Y17">
            <v>0</v>
          </cell>
          <cell r="AA17">
            <v>2.2999999999999998</v>
          </cell>
          <cell r="AB17">
            <v>2.4</v>
          </cell>
        </row>
        <row r="18">
          <cell r="A18">
            <v>18415</v>
          </cell>
          <cell r="B18">
            <v>4.3</v>
          </cell>
          <cell r="C18">
            <v>4.4000000000000004</v>
          </cell>
          <cell r="D18">
            <v>4.2</v>
          </cell>
          <cell r="E18">
            <v>4.4000000000000004</v>
          </cell>
          <cell r="F18">
            <v>4.4000000000000004</v>
          </cell>
          <cell r="G18">
            <v>4.3</v>
          </cell>
          <cell r="I18">
            <v>4.5999999999999996</v>
          </cell>
          <cell r="J18">
            <v>4.3</v>
          </cell>
          <cell r="K18">
            <v>10.3</v>
          </cell>
          <cell r="L18">
            <v>10</v>
          </cell>
          <cell r="M18">
            <v>7.7</v>
          </cell>
          <cell r="N18">
            <v>10</v>
          </cell>
          <cell r="O18">
            <v>10</v>
          </cell>
          <cell r="P18">
            <v>4.9000000000000004</v>
          </cell>
          <cell r="R18">
            <v>9.5</v>
          </cell>
          <cell r="S18">
            <v>7.5</v>
          </cell>
          <cell r="T18">
            <v>4.9000000000000004</v>
          </cell>
          <cell r="U18">
            <v>2.2999999999999998</v>
          </cell>
          <cell r="V18">
            <v>2.4</v>
          </cell>
          <cell r="W18">
            <v>4.8</v>
          </cell>
          <cell r="X18">
            <v>4.8</v>
          </cell>
          <cell r="Y18">
            <v>2.4</v>
          </cell>
          <cell r="AA18">
            <v>4.5</v>
          </cell>
          <cell r="AB18">
            <v>2.4</v>
          </cell>
        </row>
        <row r="19">
          <cell r="A19">
            <v>18507</v>
          </cell>
          <cell r="B19">
            <v>4.4000000000000004</v>
          </cell>
          <cell r="C19">
            <v>4.5</v>
          </cell>
          <cell r="D19">
            <v>4.3</v>
          </cell>
          <cell r="E19">
            <v>4.4000000000000004</v>
          </cell>
          <cell r="F19">
            <v>4.5</v>
          </cell>
          <cell r="G19">
            <v>4.4000000000000004</v>
          </cell>
          <cell r="I19">
            <v>4.7</v>
          </cell>
          <cell r="J19">
            <v>4.4000000000000004</v>
          </cell>
          <cell r="K19">
            <v>10</v>
          </cell>
          <cell r="L19">
            <v>9.8000000000000007</v>
          </cell>
          <cell r="M19">
            <v>7.5</v>
          </cell>
          <cell r="N19">
            <v>7.3</v>
          </cell>
          <cell r="O19">
            <v>9.8000000000000007</v>
          </cell>
          <cell r="P19">
            <v>7.3</v>
          </cell>
          <cell r="R19">
            <v>9.3000000000000007</v>
          </cell>
          <cell r="S19">
            <v>7.3</v>
          </cell>
          <cell r="T19">
            <v>2.2999999999999998</v>
          </cell>
          <cell r="U19">
            <v>2.2999999999999998</v>
          </cell>
          <cell r="V19">
            <v>2.4</v>
          </cell>
          <cell r="W19">
            <v>0</v>
          </cell>
          <cell r="X19">
            <v>2.2999999999999998</v>
          </cell>
          <cell r="Y19">
            <v>2.2999999999999998</v>
          </cell>
          <cell r="AA19">
            <v>2.2000000000000002</v>
          </cell>
          <cell r="AB19">
            <v>2.2999999999999998</v>
          </cell>
        </row>
        <row r="20">
          <cell r="A20">
            <v>18598</v>
          </cell>
          <cell r="B20">
            <v>4.5999999999999996</v>
          </cell>
          <cell r="C20">
            <v>4.5999999999999996</v>
          </cell>
          <cell r="D20">
            <v>4.4000000000000004</v>
          </cell>
          <cell r="E20">
            <v>4.5999999999999996</v>
          </cell>
          <cell r="F20">
            <v>4.5999999999999996</v>
          </cell>
          <cell r="G20">
            <v>4.5</v>
          </cell>
          <cell r="I20">
            <v>4.8</v>
          </cell>
          <cell r="J20">
            <v>4.5999999999999996</v>
          </cell>
          <cell r="K20">
            <v>12.2</v>
          </cell>
          <cell r="L20">
            <v>9.5</v>
          </cell>
          <cell r="M20">
            <v>7.3</v>
          </cell>
          <cell r="N20">
            <v>12.2</v>
          </cell>
          <cell r="O20">
            <v>9.5</v>
          </cell>
          <cell r="P20">
            <v>7.1</v>
          </cell>
          <cell r="R20">
            <v>11.6</v>
          </cell>
          <cell r="S20">
            <v>12.2</v>
          </cell>
          <cell r="T20">
            <v>4.5</v>
          </cell>
          <cell r="U20">
            <v>2.2000000000000002</v>
          </cell>
          <cell r="V20">
            <v>2.2999999999999998</v>
          </cell>
          <cell r="W20">
            <v>4.5</v>
          </cell>
          <cell r="X20">
            <v>2.2000000000000002</v>
          </cell>
          <cell r="Y20">
            <v>2.2999999999999998</v>
          </cell>
          <cell r="AA20">
            <v>2.1</v>
          </cell>
          <cell r="AB20">
            <v>4.5</v>
          </cell>
        </row>
        <row r="21">
          <cell r="A21">
            <v>18688</v>
          </cell>
          <cell r="B21">
            <v>4.7</v>
          </cell>
          <cell r="C21">
            <v>4.9000000000000004</v>
          </cell>
          <cell r="D21">
            <v>4.7</v>
          </cell>
          <cell r="E21">
            <v>4.8</v>
          </cell>
          <cell r="F21">
            <v>4.8</v>
          </cell>
          <cell r="G21">
            <v>4.8</v>
          </cell>
          <cell r="I21">
            <v>5.0999999999999996</v>
          </cell>
          <cell r="J21">
            <v>4.8</v>
          </cell>
          <cell r="K21">
            <v>14.6</v>
          </cell>
          <cell r="L21">
            <v>14</v>
          </cell>
          <cell r="M21">
            <v>14.6</v>
          </cell>
          <cell r="N21">
            <v>14.3</v>
          </cell>
          <cell r="O21">
            <v>14.3</v>
          </cell>
          <cell r="P21">
            <v>14.3</v>
          </cell>
          <cell r="R21">
            <v>15.9</v>
          </cell>
          <cell r="S21">
            <v>14.3</v>
          </cell>
          <cell r="T21">
            <v>2.2000000000000002</v>
          </cell>
          <cell r="U21">
            <v>6.5</v>
          </cell>
          <cell r="V21">
            <v>6.8</v>
          </cell>
          <cell r="W21">
            <v>4.3</v>
          </cell>
          <cell r="X21">
            <v>4.3</v>
          </cell>
          <cell r="Y21">
            <v>6.7</v>
          </cell>
          <cell r="AA21">
            <v>6.3</v>
          </cell>
          <cell r="AB21">
            <v>4.3</v>
          </cell>
        </row>
        <row r="22">
          <cell r="A22">
            <v>18780</v>
          </cell>
          <cell r="B22">
            <v>5.0999999999999996</v>
          </cell>
          <cell r="C22">
            <v>5.0999999999999996</v>
          </cell>
          <cell r="D22">
            <v>4.9000000000000004</v>
          </cell>
          <cell r="E22">
            <v>5.0999999999999996</v>
          </cell>
          <cell r="F22">
            <v>5.0999999999999996</v>
          </cell>
          <cell r="G22">
            <v>5.2</v>
          </cell>
          <cell r="I22">
            <v>5.4</v>
          </cell>
          <cell r="J22">
            <v>5.0999999999999996</v>
          </cell>
          <cell r="K22">
            <v>18.600000000000001</v>
          </cell>
          <cell r="L22">
            <v>15.9</v>
          </cell>
          <cell r="M22">
            <v>16.7</v>
          </cell>
          <cell r="N22">
            <v>15.9</v>
          </cell>
          <cell r="O22">
            <v>15.9</v>
          </cell>
          <cell r="P22">
            <v>20.9</v>
          </cell>
          <cell r="R22">
            <v>17.399999999999999</v>
          </cell>
          <cell r="S22">
            <v>18.600000000000001</v>
          </cell>
          <cell r="T22">
            <v>8.5</v>
          </cell>
          <cell r="U22">
            <v>4.0999999999999996</v>
          </cell>
          <cell r="V22">
            <v>4.3</v>
          </cell>
          <cell r="W22">
            <v>6.3</v>
          </cell>
          <cell r="X22">
            <v>6.3</v>
          </cell>
          <cell r="Y22">
            <v>8.3000000000000007</v>
          </cell>
          <cell r="AA22">
            <v>5.9</v>
          </cell>
          <cell r="AB22">
            <v>6.3</v>
          </cell>
        </row>
        <row r="23">
          <cell r="A23">
            <v>18872</v>
          </cell>
          <cell r="B23">
            <v>5.4</v>
          </cell>
          <cell r="C23">
            <v>5.4</v>
          </cell>
          <cell r="D23">
            <v>5.0999999999999996</v>
          </cell>
          <cell r="E23">
            <v>5.4</v>
          </cell>
          <cell r="F23">
            <v>5.4</v>
          </cell>
          <cell r="G23">
            <v>5.4</v>
          </cell>
          <cell r="I23">
            <v>5.7</v>
          </cell>
          <cell r="J23">
            <v>5.3</v>
          </cell>
          <cell r="K23">
            <v>22.7</v>
          </cell>
          <cell r="L23">
            <v>20</v>
          </cell>
          <cell r="M23">
            <v>18.600000000000001</v>
          </cell>
          <cell r="N23">
            <v>22.7</v>
          </cell>
          <cell r="O23">
            <v>20</v>
          </cell>
          <cell r="P23">
            <v>22.7</v>
          </cell>
          <cell r="R23">
            <v>21.3</v>
          </cell>
          <cell r="S23">
            <v>20.5</v>
          </cell>
          <cell r="T23">
            <v>5.9</v>
          </cell>
          <cell r="U23">
            <v>5.9</v>
          </cell>
          <cell r="V23">
            <v>4.0999999999999996</v>
          </cell>
          <cell r="W23">
            <v>5.9</v>
          </cell>
          <cell r="X23">
            <v>5.9</v>
          </cell>
          <cell r="Y23">
            <v>3.8</v>
          </cell>
          <cell r="AA23">
            <v>5.6</v>
          </cell>
          <cell r="AB23">
            <v>3.9</v>
          </cell>
        </row>
        <row r="24">
          <cell r="A24">
            <v>18963</v>
          </cell>
          <cell r="B24">
            <v>5.7</v>
          </cell>
          <cell r="C24">
            <v>5.8</v>
          </cell>
          <cell r="D24">
            <v>5.6</v>
          </cell>
          <cell r="E24">
            <v>5.7</v>
          </cell>
          <cell r="F24">
            <v>5.7</v>
          </cell>
          <cell r="G24">
            <v>5.8</v>
          </cell>
          <cell r="I24">
            <v>6</v>
          </cell>
          <cell r="J24">
            <v>5.7</v>
          </cell>
          <cell r="K24">
            <v>23.9</v>
          </cell>
          <cell r="L24">
            <v>26.1</v>
          </cell>
          <cell r="M24">
            <v>27.3</v>
          </cell>
          <cell r="N24">
            <v>23.9</v>
          </cell>
          <cell r="O24">
            <v>23.9</v>
          </cell>
          <cell r="P24">
            <v>28.9</v>
          </cell>
          <cell r="R24">
            <v>25</v>
          </cell>
          <cell r="S24">
            <v>23.9</v>
          </cell>
          <cell r="T24">
            <v>5.6</v>
          </cell>
          <cell r="U24">
            <v>7.4</v>
          </cell>
          <cell r="V24">
            <v>9.8000000000000007</v>
          </cell>
          <cell r="W24">
            <v>5.6</v>
          </cell>
          <cell r="X24">
            <v>5.6</v>
          </cell>
          <cell r="Y24">
            <v>7.4</v>
          </cell>
          <cell r="AA24">
            <v>5.3</v>
          </cell>
          <cell r="AB24">
            <v>7.5</v>
          </cell>
        </row>
        <row r="25">
          <cell r="A25">
            <v>19054</v>
          </cell>
          <cell r="B25">
            <v>5.9</v>
          </cell>
          <cell r="C25">
            <v>5.9</v>
          </cell>
          <cell r="D25">
            <v>5.8</v>
          </cell>
          <cell r="E25">
            <v>5.9</v>
          </cell>
          <cell r="F25">
            <v>6</v>
          </cell>
          <cell r="G25">
            <v>6</v>
          </cell>
          <cell r="I25">
            <v>6.2</v>
          </cell>
          <cell r="J25">
            <v>5.9</v>
          </cell>
          <cell r="K25">
            <v>25.5</v>
          </cell>
          <cell r="L25">
            <v>20.399999999999999</v>
          </cell>
          <cell r="M25">
            <v>23.4</v>
          </cell>
          <cell r="N25">
            <v>22.9</v>
          </cell>
          <cell r="O25">
            <v>25</v>
          </cell>
          <cell r="P25">
            <v>25</v>
          </cell>
          <cell r="R25">
            <v>21.6</v>
          </cell>
          <cell r="S25">
            <v>22.9</v>
          </cell>
          <cell r="T25">
            <v>3.5</v>
          </cell>
          <cell r="U25">
            <v>1.7</v>
          </cell>
          <cell r="V25">
            <v>3.6</v>
          </cell>
          <cell r="W25">
            <v>3.5</v>
          </cell>
          <cell r="X25">
            <v>5.3</v>
          </cell>
          <cell r="Y25">
            <v>3.4</v>
          </cell>
          <cell r="AA25">
            <v>3.3</v>
          </cell>
          <cell r="AB25">
            <v>3.5</v>
          </cell>
        </row>
        <row r="26">
          <cell r="A26">
            <v>19146</v>
          </cell>
          <cell r="B26">
            <v>6.1</v>
          </cell>
          <cell r="C26">
            <v>6.2</v>
          </cell>
          <cell r="D26">
            <v>5.9</v>
          </cell>
          <cell r="E26">
            <v>6.2</v>
          </cell>
          <cell r="F26">
            <v>6.2</v>
          </cell>
          <cell r="G26">
            <v>6.2</v>
          </cell>
          <cell r="I26">
            <v>6.5</v>
          </cell>
          <cell r="J26">
            <v>6.1</v>
          </cell>
          <cell r="K26">
            <v>19.600000000000001</v>
          </cell>
          <cell r="L26">
            <v>21.6</v>
          </cell>
          <cell r="M26">
            <v>20.399999999999999</v>
          </cell>
          <cell r="N26">
            <v>21.6</v>
          </cell>
          <cell r="O26">
            <v>21.6</v>
          </cell>
          <cell r="P26">
            <v>19.2</v>
          </cell>
          <cell r="R26">
            <v>20.399999999999999</v>
          </cell>
          <cell r="S26">
            <v>19.600000000000001</v>
          </cell>
          <cell r="T26">
            <v>3.4</v>
          </cell>
          <cell r="U26">
            <v>5.0999999999999996</v>
          </cell>
          <cell r="V26">
            <v>1.7</v>
          </cell>
          <cell r="W26">
            <v>5.0999999999999996</v>
          </cell>
          <cell r="X26">
            <v>3.3</v>
          </cell>
          <cell r="Y26">
            <v>3.3</v>
          </cell>
          <cell r="AA26">
            <v>4.8</v>
          </cell>
          <cell r="AB26">
            <v>3.4</v>
          </cell>
        </row>
        <row r="27">
          <cell r="A27">
            <v>19238</v>
          </cell>
          <cell r="B27">
            <v>6.2</v>
          </cell>
          <cell r="C27">
            <v>6.3</v>
          </cell>
          <cell r="D27">
            <v>6.1</v>
          </cell>
          <cell r="E27">
            <v>6.3</v>
          </cell>
          <cell r="F27">
            <v>6.4</v>
          </cell>
          <cell r="G27">
            <v>6.3</v>
          </cell>
          <cell r="I27">
            <v>6.7</v>
          </cell>
          <cell r="J27">
            <v>6.2</v>
          </cell>
          <cell r="K27">
            <v>14.8</v>
          </cell>
          <cell r="L27">
            <v>16.7</v>
          </cell>
          <cell r="M27">
            <v>19.600000000000001</v>
          </cell>
          <cell r="N27">
            <v>16.7</v>
          </cell>
          <cell r="O27">
            <v>18.5</v>
          </cell>
          <cell r="P27">
            <v>16.7</v>
          </cell>
          <cell r="R27">
            <v>17.5</v>
          </cell>
          <cell r="S27">
            <v>17</v>
          </cell>
          <cell r="T27">
            <v>1.6</v>
          </cell>
          <cell r="U27">
            <v>1.6</v>
          </cell>
          <cell r="V27">
            <v>3.4</v>
          </cell>
          <cell r="W27">
            <v>1.6</v>
          </cell>
          <cell r="X27">
            <v>3.2</v>
          </cell>
          <cell r="Y27">
            <v>1.6</v>
          </cell>
          <cell r="AA27">
            <v>3.1</v>
          </cell>
          <cell r="AB27">
            <v>1.6</v>
          </cell>
        </row>
        <row r="28">
          <cell r="A28">
            <v>19329</v>
          </cell>
          <cell r="B28">
            <v>6.3</v>
          </cell>
          <cell r="C28">
            <v>6.3</v>
          </cell>
          <cell r="D28">
            <v>6.1</v>
          </cell>
          <cell r="E28">
            <v>6.3</v>
          </cell>
          <cell r="F28">
            <v>6.4</v>
          </cell>
          <cell r="G28">
            <v>6.4</v>
          </cell>
          <cell r="I28">
            <v>6.7</v>
          </cell>
          <cell r="J28">
            <v>6.3</v>
          </cell>
          <cell r="K28">
            <v>10.5</v>
          </cell>
          <cell r="L28">
            <v>8.6</v>
          </cell>
          <cell r="M28">
            <v>8.9</v>
          </cell>
          <cell r="N28">
            <v>10.5</v>
          </cell>
          <cell r="O28">
            <v>12.3</v>
          </cell>
          <cell r="P28">
            <v>10.3</v>
          </cell>
          <cell r="R28">
            <v>11.7</v>
          </cell>
          <cell r="S28">
            <v>10.5</v>
          </cell>
          <cell r="T28">
            <v>1.6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1.6</v>
          </cell>
          <cell r="AA28">
            <v>0</v>
          </cell>
          <cell r="AB28">
            <v>1.6</v>
          </cell>
        </row>
        <row r="29">
          <cell r="A29">
            <v>19419</v>
          </cell>
          <cell r="B29">
            <v>6.3</v>
          </cell>
          <cell r="C29">
            <v>6.4</v>
          </cell>
          <cell r="D29">
            <v>6.1</v>
          </cell>
          <cell r="E29">
            <v>6.4</v>
          </cell>
          <cell r="F29">
            <v>6.5</v>
          </cell>
          <cell r="G29">
            <v>6.5</v>
          </cell>
          <cell r="I29">
            <v>6.8</v>
          </cell>
          <cell r="J29">
            <v>6.3</v>
          </cell>
          <cell r="K29">
            <v>6.8</v>
          </cell>
          <cell r="L29">
            <v>8.5</v>
          </cell>
          <cell r="M29">
            <v>5.2</v>
          </cell>
          <cell r="N29">
            <v>8.5</v>
          </cell>
          <cell r="O29">
            <v>8.3000000000000007</v>
          </cell>
          <cell r="P29">
            <v>8.3000000000000007</v>
          </cell>
          <cell r="R29">
            <v>9.6999999999999993</v>
          </cell>
          <cell r="S29">
            <v>6.8</v>
          </cell>
          <cell r="T29">
            <v>0</v>
          </cell>
          <cell r="U29">
            <v>1.6</v>
          </cell>
          <cell r="V29">
            <v>0</v>
          </cell>
          <cell r="W29">
            <v>1.6</v>
          </cell>
          <cell r="X29">
            <v>1.6</v>
          </cell>
          <cell r="Y29">
            <v>1.6</v>
          </cell>
          <cell r="AA29">
            <v>1.5</v>
          </cell>
          <cell r="AB29">
            <v>0</v>
          </cell>
        </row>
        <row r="30">
          <cell r="A30">
            <v>19511</v>
          </cell>
          <cell r="B30">
            <v>6.4</v>
          </cell>
          <cell r="C30">
            <v>6.5</v>
          </cell>
          <cell r="D30">
            <v>6.2</v>
          </cell>
          <cell r="E30">
            <v>6.4</v>
          </cell>
          <cell r="F30">
            <v>6.5</v>
          </cell>
          <cell r="G30">
            <v>6.6</v>
          </cell>
          <cell r="I30">
            <v>6.8</v>
          </cell>
          <cell r="J30">
            <v>6.4</v>
          </cell>
          <cell r="K30">
            <v>4.9000000000000004</v>
          </cell>
          <cell r="L30">
            <v>4.8</v>
          </cell>
          <cell r="M30">
            <v>5.0999999999999996</v>
          </cell>
          <cell r="N30">
            <v>3.2</v>
          </cell>
          <cell r="O30">
            <v>4.8</v>
          </cell>
          <cell r="P30">
            <v>6.5</v>
          </cell>
          <cell r="R30">
            <v>4.5999999999999996</v>
          </cell>
          <cell r="S30">
            <v>4.9000000000000004</v>
          </cell>
          <cell r="T30">
            <v>1.6</v>
          </cell>
          <cell r="U30">
            <v>1.6</v>
          </cell>
          <cell r="V30">
            <v>1.6</v>
          </cell>
          <cell r="W30">
            <v>0</v>
          </cell>
          <cell r="X30">
            <v>0</v>
          </cell>
          <cell r="Y30">
            <v>1.5</v>
          </cell>
          <cell r="AA30">
            <v>0</v>
          </cell>
          <cell r="AB30">
            <v>1.6</v>
          </cell>
        </row>
        <row r="31">
          <cell r="A31">
            <v>19603</v>
          </cell>
          <cell r="B31">
            <v>6.4</v>
          </cell>
          <cell r="C31">
            <v>6.5</v>
          </cell>
          <cell r="D31">
            <v>6.2</v>
          </cell>
          <cell r="E31">
            <v>6.5</v>
          </cell>
          <cell r="F31">
            <v>6.6</v>
          </cell>
          <cell r="G31">
            <v>6.8</v>
          </cell>
          <cell r="I31">
            <v>6.9</v>
          </cell>
          <cell r="J31">
            <v>6.5</v>
          </cell>
          <cell r="K31">
            <v>3.2</v>
          </cell>
          <cell r="L31">
            <v>3.2</v>
          </cell>
          <cell r="M31">
            <v>1.6</v>
          </cell>
          <cell r="N31">
            <v>3.2</v>
          </cell>
          <cell r="O31">
            <v>3.1</v>
          </cell>
          <cell r="P31">
            <v>7.9</v>
          </cell>
          <cell r="R31">
            <v>3</v>
          </cell>
          <cell r="S31">
            <v>4.8</v>
          </cell>
          <cell r="T31">
            <v>0</v>
          </cell>
          <cell r="U31">
            <v>0</v>
          </cell>
          <cell r="V31">
            <v>0</v>
          </cell>
          <cell r="W31">
            <v>1.6</v>
          </cell>
          <cell r="X31">
            <v>1.5</v>
          </cell>
          <cell r="Y31">
            <v>3</v>
          </cell>
          <cell r="AA31">
            <v>1.5</v>
          </cell>
          <cell r="AB31">
            <v>1.6</v>
          </cell>
        </row>
        <row r="32">
          <cell r="A32">
            <v>19694</v>
          </cell>
          <cell r="B32">
            <v>6.4</v>
          </cell>
          <cell r="C32">
            <v>6.5</v>
          </cell>
          <cell r="D32">
            <v>6.2</v>
          </cell>
          <cell r="E32">
            <v>6.5</v>
          </cell>
          <cell r="F32">
            <v>6.6</v>
          </cell>
          <cell r="G32">
            <v>6.8</v>
          </cell>
          <cell r="I32">
            <v>7</v>
          </cell>
          <cell r="J32">
            <v>6.4</v>
          </cell>
          <cell r="K32">
            <v>1.6</v>
          </cell>
          <cell r="L32">
            <v>3.2</v>
          </cell>
          <cell r="M32">
            <v>1.6</v>
          </cell>
          <cell r="N32">
            <v>3.2</v>
          </cell>
          <cell r="O32">
            <v>3.1</v>
          </cell>
          <cell r="P32">
            <v>6.3</v>
          </cell>
          <cell r="R32">
            <v>4.5</v>
          </cell>
          <cell r="S32">
            <v>1.6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AA32">
            <v>1.4</v>
          </cell>
          <cell r="AB32">
            <v>-1.5</v>
          </cell>
        </row>
        <row r="33">
          <cell r="A33">
            <v>19784</v>
          </cell>
          <cell r="B33">
            <v>6.4</v>
          </cell>
          <cell r="C33">
            <v>6.5</v>
          </cell>
          <cell r="D33">
            <v>6.2</v>
          </cell>
          <cell r="E33">
            <v>6.5</v>
          </cell>
          <cell r="F33">
            <v>6.6</v>
          </cell>
          <cell r="G33">
            <v>6.8</v>
          </cell>
          <cell r="I33">
            <v>6.9</v>
          </cell>
          <cell r="J33">
            <v>6.5</v>
          </cell>
          <cell r="K33">
            <v>1.6</v>
          </cell>
          <cell r="L33">
            <v>1.6</v>
          </cell>
          <cell r="M33">
            <v>1.6</v>
          </cell>
          <cell r="N33">
            <v>1.6</v>
          </cell>
          <cell r="O33">
            <v>1.5</v>
          </cell>
          <cell r="P33">
            <v>4.5999999999999996</v>
          </cell>
          <cell r="R33">
            <v>1.5</v>
          </cell>
          <cell r="S33">
            <v>3.2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AA33">
            <v>-1.4</v>
          </cell>
          <cell r="AB33">
            <v>1.6</v>
          </cell>
        </row>
        <row r="34">
          <cell r="A34">
            <v>19876</v>
          </cell>
          <cell r="B34">
            <v>6.4</v>
          </cell>
          <cell r="C34">
            <v>6.5</v>
          </cell>
          <cell r="D34">
            <v>6.2</v>
          </cell>
          <cell r="E34">
            <v>6.5</v>
          </cell>
          <cell r="F34">
            <v>6.7</v>
          </cell>
          <cell r="G34">
            <v>6.8</v>
          </cell>
          <cell r="I34">
            <v>6.9</v>
          </cell>
          <cell r="J34">
            <v>6.5</v>
          </cell>
          <cell r="K34">
            <v>0</v>
          </cell>
          <cell r="L34">
            <v>0</v>
          </cell>
          <cell r="M34">
            <v>0</v>
          </cell>
          <cell r="N34">
            <v>1.6</v>
          </cell>
          <cell r="O34">
            <v>3.1</v>
          </cell>
          <cell r="P34">
            <v>3</v>
          </cell>
          <cell r="R34">
            <v>1.5</v>
          </cell>
          <cell r="S34">
            <v>1.6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1.5</v>
          </cell>
          <cell r="Y34">
            <v>0</v>
          </cell>
          <cell r="AA34">
            <v>0</v>
          </cell>
          <cell r="AB34">
            <v>0</v>
          </cell>
        </row>
        <row r="35">
          <cell r="A35">
            <v>19968</v>
          </cell>
          <cell r="B35">
            <v>6.4</v>
          </cell>
          <cell r="C35">
            <v>6.4</v>
          </cell>
          <cell r="D35">
            <v>6.2</v>
          </cell>
          <cell r="E35">
            <v>6.5</v>
          </cell>
          <cell r="F35">
            <v>6.7</v>
          </cell>
          <cell r="G35">
            <v>6.7</v>
          </cell>
          <cell r="I35">
            <v>6.9</v>
          </cell>
          <cell r="J35">
            <v>6.5</v>
          </cell>
          <cell r="K35">
            <v>0</v>
          </cell>
          <cell r="L35">
            <v>-1.5</v>
          </cell>
          <cell r="M35">
            <v>0</v>
          </cell>
          <cell r="N35">
            <v>0</v>
          </cell>
          <cell r="O35">
            <v>1.5</v>
          </cell>
          <cell r="P35">
            <v>-1.5</v>
          </cell>
          <cell r="R35">
            <v>0</v>
          </cell>
          <cell r="S35">
            <v>0</v>
          </cell>
          <cell r="T35">
            <v>0</v>
          </cell>
          <cell r="U35">
            <v>-1.5</v>
          </cell>
          <cell r="V35">
            <v>0</v>
          </cell>
          <cell r="W35">
            <v>0</v>
          </cell>
          <cell r="X35">
            <v>0</v>
          </cell>
          <cell r="Y35">
            <v>-1.5</v>
          </cell>
          <cell r="AA35">
            <v>0</v>
          </cell>
          <cell r="AB35">
            <v>0</v>
          </cell>
        </row>
        <row r="36">
          <cell r="A36">
            <v>20059</v>
          </cell>
          <cell r="B36">
            <v>6.4</v>
          </cell>
          <cell r="C36">
            <v>6.4</v>
          </cell>
          <cell r="D36">
            <v>6.2</v>
          </cell>
          <cell r="E36">
            <v>6.5</v>
          </cell>
          <cell r="F36">
            <v>6.7</v>
          </cell>
          <cell r="G36">
            <v>6.7</v>
          </cell>
          <cell r="I36">
            <v>7</v>
          </cell>
          <cell r="J36">
            <v>6.5</v>
          </cell>
          <cell r="K36">
            <v>0</v>
          </cell>
          <cell r="L36">
            <v>-1.5</v>
          </cell>
          <cell r="M36">
            <v>0</v>
          </cell>
          <cell r="N36">
            <v>0</v>
          </cell>
          <cell r="O36">
            <v>1.5</v>
          </cell>
          <cell r="P36">
            <v>-1.5</v>
          </cell>
          <cell r="R36">
            <v>0</v>
          </cell>
          <cell r="S36">
            <v>1.6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AA36">
            <v>1.4</v>
          </cell>
          <cell r="AB36">
            <v>0</v>
          </cell>
        </row>
        <row r="37">
          <cell r="A37">
            <v>20149</v>
          </cell>
          <cell r="B37">
            <v>6.5</v>
          </cell>
          <cell r="C37">
            <v>6.5</v>
          </cell>
          <cell r="D37">
            <v>6.3</v>
          </cell>
          <cell r="E37">
            <v>6.6</v>
          </cell>
          <cell r="F37">
            <v>6.7</v>
          </cell>
          <cell r="G37">
            <v>6.8</v>
          </cell>
          <cell r="I37">
            <v>7</v>
          </cell>
          <cell r="J37">
            <v>6.5</v>
          </cell>
          <cell r="K37">
            <v>1.6</v>
          </cell>
          <cell r="L37">
            <v>0</v>
          </cell>
          <cell r="M37">
            <v>1.6</v>
          </cell>
          <cell r="N37">
            <v>1.5</v>
          </cell>
          <cell r="O37">
            <v>1.5</v>
          </cell>
          <cell r="P37">
            <v>0</v>
          </cell>
          <cell r="R37">
            <v>1.4</v>
          </cell>
          <cell r="S37">
            <v>0</v>
          </cell>
          <cell r="T37">
            <v>1.6</v>
          </cell>
          <cell r="U37">
            <v>1.6</v>
          </cell>
          <cell r="V37">
            <v>1.6</v>
          </cell>
          <cell r="W37">
            <v>1.5</v>
          </cell>
          <cell r="X37">
            <v>0</v>
          </cell>
          <cell r="Y37">
            <v>1.5</v>
          </cell>
          <cell r="AA37">
            <v>0</v>
          </cell>
          <cell r="AB37">
            <v>0</v>
          </cell>
        </row>
        <row r="38">
          <cell r="A38">
            <v>20241</v>
          </cell>
          <cell r="B38">
            <v>6.5</v>
          </cell>
          <cell r="C38">
            <v>6.6</v>
          </cell>
          <cell r="D38">
            <v>6.3</v>
          </cell>
          <cell r="E38">
            <v>6.6</v>
          </cell>
          <cell r="F38">
            <v>6.8</v>
          </cell>
          <cell r="G38">
            <v>6.8</v>
          </cell>
          <cell r="I38">
            <v>7.1</v>
          </cell>
          <cell r="J38">
            <v>6.6</v>
          </cell>
          <cell r="K38">
            <v>1.6</v>
          </cell>
          <cell r="L38">
            <v>1.5</v>
          </cell>
          <cell r="M38">
            <v>1.6</v>
          </cell>
          <cell r="N38">
            <v>1.5</v>
          </cell>
          <cell r="O38">
            <v>1.5</v>
          </cell>
          <cell r="P38">
            <v>0</v>
          </cell>
          <cell r="R38">
            <v>2.9</v>
          </cell>
          <cell r="S38">
            <v>1.5</v>
          </cell>
          <cell r="T38">
            <v>0</v>
          </cell>
          <cell r="U38">
            <v>1.5</v>
          </cell>
          <cell r="V38">
            <v>0</v>
          </cell>
          <cell r="W38">
            <v>0</v>
          </cell>
          <cell r="X38">
            <v>1.5</v>
          </cell>
          <cell r="Y38">
            <v>0</v>
          </cell>
          <cell r="AA38">
            <v>1.4</v>
          </cell>
          <cell r="AB38">
            <v>1.5</v>
          </cell>
        </row>
        <row r="39">
          <cell r="A39">
            <v>20333</v>
          </cell>
          <cell r="B39">
            <v>6.5</v>
          </cell>
          <cell r="C39">
            <v>6.7</v>
          </cell>
          <cell r="D39">
            <v>6.3</v>
          </cell>
          <cell r="E39">
            <v>6.6</v>
          </cell>
          <cell r="F39">
            <v>6.8</v>
          </cell>
          <cell r="G39">
            <v>7</v>
          </cell>
          <cell r="I39">
            <v>7.2</v>
          </cell>
          <cell r="J39">
            <v>6.6</v>
          </cell>
          <cell r="K39">
            <v>1.6</v>
          </cell>
          <cell r="L39">
            <v>4.7</v>
          </cell>
          <cell r="M39">
            <v>1.6</v>
          </cell>
          <cell r="N39">
            <v>1.5</v>
          </cell>
          <cell r="O39">
            <v>1.5</v>
          </cell>
          <cell r="P39">
            <v>4.5</v>
          </cell>
          <cell r="R39">
            <v>4.3</v>
          </cell>
          <cell r="S39">
            <v>1.5</v>
          </cell>
          <cell r="T39">
            <v>0</v>
          </cell>
          <cell r="U39">
            <v>1.5</v>
          </cell>
          <cell r="V39">
            <v>0</v>
          </cell>
          <cell r="W39">
            <v>0</v>
          </cell>
          <cell r="X39">
            <v>0</v>
          </cell>
          <cell r="Y39">
            <v>2.9</v>
          </cell>
          <cell r="AA39">
            <v>1.4</v>
          </cell>
          <cell r="AB39">
            <v>0</v>
          </cell>
        </row>
        <row r="40">
          <cell r="A40">
            <v>20424</v>
          </cell>
          <cell r="B40">
            <v>6.6</v>
          </cell>
          <cell r="C40">
            <v>6.8</v>
          </cell>
          <cell r="D40">
            <v>6.4</v>
          </cell>
          <cell r="E40">
            <v>6.7</v>
          </cell>
          <cell r="F40">
            <v>6.9</v>
          </cell>
          <cell r="G40">
            <v>7.1</v>
          </cell>
          <cell r="I40">
            <v>7.2</v>
          </cell>
          <cell r="J40">
            <v>6.7</v>
          </cell>
          <cell r="K40">
            <v>3.1</v>
          </cell>
          <cell r="L40">
            <v>6.3</v>
          </cell>
          <cell r="M40">
            <v>3.2</v>
          </cell>
          <cell r="N40">
            <v>3.1</v>
          </cell>
          <cell r="O40">
            <v>3</v>
          </cell>
          <cell r="P40">
            <v>6</v>
          </cell>
          <cell r="R40">
            <v>2.9</v>
          </cell>
          <cell r="S40">
            <v>3.1</v>
          </cell>
          <cell r="T40">
            <v>1.5</v>
          </cell>
          <cell r="U40">
            <v>1.5</v>
          </cell>
          <cell r="V40">
            <v>1.6</v>
          </cell>
          <cell r="W40">
            <v>1.5</v>
          </cell>
          <cell r="X40">
            <v>1.5</v>
          </cell>
          <cell r="Y40">
            <v>1.4</v>
          </cell>
          <cell r="AA40">
            <v>0</v>
          </cell>
          <cell r="AB40">
            <v>1.5</v>
          </cell>
        </row>
        <row r="41">
          <cell r="A41">
            <v>20515</v>
          </cell>
          <cell r="B41">
            <v>6.6</v>
          </cell>
          <cell r="C41">
            <v>6.9</v>
          </cell>
          <cell r="D41">
            <v>6.5</v>
          </cell>
          <cell r="E41">
            <v>6.8</v>
          </cell>
          <cell r="F41">
            <v>6.9</v>
          </cell>
          <cell r="G41">
            <v>7.2</v>
          </cell>
          <cell r="I41">
            <v>7.3</v>
          </cell>
          <cell r="J41">
            <v>6.7</v>
          </cell>
          <cell r="K41">
            <v>1.5</v>
          </cell>
          <cell r="L41">
            <v>6.2</v>
          </cell>
          <cell r="M41">
            <v>3.2</v>
          </cell>
          <cell r="N41">
            <v>3</v>
          </cell>
          <cell r="O41">
            <v>3</v>
          </cell>
          <cell r="P41">
            <v>5.9</v>
          </cell>
          <cell r="R41">
            <v>4.3</v>
          </cell>
          <cell r="S41">
            <v>3.1</v>
          </cell>
          <cell r="T41">
            <v>0</v>
          </cell>
          <cell r="U41">
            <v>1.5</v>
          </cell>
          <cell r="V41">
            <v>1.6</v>
          </cell>
          <cell r="W41">
            <v>1.5</v>
          </cell>
          <cell r="X41">
            <v>0</v>
          </cell>
          <cell r="Y41">
            <v>1.4</v>
          </cell>
          <cell r="AA41">
            <v>1.4</v>
          </cell>
          <cell r="AB41">
            <v>0</v>
          </cell>
        </row>
        <row r="42">
          <cell r="A42">
            <v>20607</v>
          </cell>
          <cell r="B42">
            <v>6.9</v>
          </cell>
          <cell r="C42">
            <v>7.2</v>
          </cell>
          <cell r="D42">
            <v>6.7</v>
          </cell>
          <cell r="E42">
            <v>7</v>
          </cell>
          <cell r="F42">
            <v>7.1</v>
          </cell>
          <cell r="G42">
            <v>7.4</v>
          </cell>
          <cell r="I42">
            <v>7.4</v>
          </cell>
          <cell r="J42">
            <v>7</v>
          </cell>
          <cell r="K42">
            <v>6.2</v>
          </cell>
          <cell r="L42">
            <v>9.1</v>
          </cell>
          <cell r="M42">
            <v>6.3</v>
          </cell>
          <cell r="N42">
            <v>6.1</v>
          </cell>
          <cell r="O42">
            <v>4.4000000000000004</v>
          </cell>
          <cell r="P42">
            <v>8.8000000000000007</v>
          </cell>
          <cell r="R42">
            <v>4.2</v>
          </cell>
          <cell r="S42">
            <v>6.1</v>
          </cell>
          <cell r="T42">
            <v>4.5</v>
          </cell>
          <cell r="U42">
            <v>4.3</v>
          </cell>
          <cell r="V42">
            <v>3.1</v>
          </cell>
          <cell r="W42">
            <v>2.9</v>
          </cell>
          <cell r="X42">
            <v>2.9</v>
          </cell>
          <cell r="Y42">
            <v>2.8</v>
          </cell>
          <cell r="AA42">
            <v>1.4</v>
          </cell>
          <cell r="AB42">
            <v>4.5</v>
          </cell>
        </row>
        <row r="43">
          <cell r="A43">
            <v>20699</v>
          </cell>
          <cell r="B43">
            <v>7.1</v>
          </cell>
          <cell r="C43">
            <v>7.3</v>
          </cell>
          <cell r="D43">
            <v>6.8</v>
          </cell>
          <cell r="E43">
            <v>7.1</v>
          </cell>
          <cell r="F43">
            <v>7.1</v>
          </cell>
          <cell r="G43">
            <v>7.5</v>
          </cell>
          <cell r="I43">
            <v>7.6</v>
          </cell>
          <cell r="J43">
            <v>7.1</v>
          </cell>
          <cell r="K43">
            <v>9.1999999999999993</v>
          </cell>
          <cell r="L43">
            <v>9</v>
          </cell>
          <cell r="M43">
            <v>7.9</v>
          </cell>
          <cell r="N43">
            <v>7.6</v>
          </cell>
          <cell r="O43">
            <v>4.4000000000000004</v>
          </cell>
          <cell r="P43">
            <v>7.1</v>
          </cell>
          <cell r="R43">
            <v>5.6</v>
          </cell>
          <cell r="S43">
            <v>7.6</v>
          </cell>
          <cell r="T43">
            <v>2.9</v>
          </cell>
          <cell r="U43">
            <v>1.4</v>
          </cell>
          <cell r="V43">
            <v>1.5</v>
          </cell>
          <cell r="W43">
            <v>1.4</v>
          </cell>
          <cell r="X43">
            <v>0</v>
          </cell>
          <cell r="Y43">
            <v>1.4</v>
          </cell>
          <cell r="AA43">
            <v>2.7</v>
          </cell>
          <cell r="AB43">
            <v>1.4</v>
          </cell>
        </row>
        <row r="44">
          <cell r="A44">
            <v>20790</v>
          </cell>
          <cell r="B44">
            <v>7.1</v>
          </cell>
          <cell r="C44">
            <v>7.3</v>
          </cell>
          <cell r="D44">
            <v>6.8</v>
          </cell>
          <cell r="E44">
            <v>7.1</v>
          </cell>
          <cell r="F44">
            <v>7.2</v>
          </cell>
          <cell r="G44">
            <v>7.6</v>
          </cell>
          <cell r="I44">
            <v>7.7</v>
          </cell>
          <cell r="J44">
            <v>7.1</v>
          </cell>
          <cell r="K44">
            <v>7.6</v>
          </cell>
          <cell r="L44">
            <v>7.4</v>
          </cell>
          <cell r="M44">
            <v>6.3</v>
          </cell>
          <cell r="N44">
            <v>6</v>
          </cell>
          <cell r="O44">
            <v>4.3</v>
          </cell>
          <cell r="P44">
            <v>7</v>
          </cell>
          <cell r="R44">
            <v>6.9</v>
          </cell>
          <cell r="S44">
            <v>6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1.4</v>
          </cell>
          <cell r="Y44">
            <v>1.3</v>
          </cell>
          <cell r="AA44">
            <v>1.3</v>
          </cell>
          <cell r="AB44">
            <v>0</v>
          </cell>
        </row>
        <row r="45">
          <cell r="A45">
            <v>20880</v>
          </cell>
          <cell r="B45">
            <v>7.1</v>
          </cell>
          <cell r="C45">
            <v>7.2</v>
          </cell>
          <cell r="D45">
            <v>6.8</v>
          </cell>
          <cell r="E45">
            <v>7</v>
          </cell>
          <cell r="F45">
            <v>7.2</v>
          </cell>
          <cell r="G45">
            <v>7.6</v>
          </cell>
          <cell r="I45">
            <v>7.7</v>
          </cell>
          <cell r="J45">
            <v>7.1</v>
          </cell>
          <cell r="K45">
            <v>7.6</v>
          </cell>
          <cell r="L45">
            <v>4.3</v>
          </cell>
          <cell r="M45">
            <v>4.5999999999999996</v>
          </cell>
          <cell r="N45">
            <v>2.9</v>
          </cell>
          <cell r="O45">
            <v>4.3</v>
          </cell>
          <cell r="P45">
            <v>5.6</v>
          </cell>
          <cell r="R45">
            <v>5.5</v>
          </cell>
          <cell r="S45">
            <v>6</v>
          </cell>
          <cell r="T45">
            <v>0</v>
          </cell>
          <cell r="U45">
            <v>-1.4</v>
          </cell>
          <cell r="V45">
            <v>0</v>
          </cell>
          <cell r="W45">
            <v>-1.4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</row>
        <row r="46">
          <cell r="A46">
            <v>20972</v>
          </cell>
          <cell r="B46">
            <v>7.1</v>
          </cell>
          <cell r="C46">
            <v>7.3</v>
          </cell>
          <cell r="D46">
            <v>6.9</v>
          </cell>
          <cell r="E46">
            <v>7.1</v>
          </cell>
          <cell r="F46">
            <v>7.3</v>
          </cell>
          <cell r="G46">
            <v>7.6</v>
          </cell>
          <cell r="I46">
            <v>7.7</v>
          </cell>
          <cell r="J46">
            <v>7.2</v>
          </cell>
          <cell r="K46">
            <v>2.9</v>
          </cell>
          <cell r="L46">
            <v>1.4</v>
          </cell>
          <cell r="M46">
            <v>3</v>
          </cell>
          <cell r="N46">
            <v>1.4</v>
          </cell>
          <cell r="O46">
            <v>2.8</v>
          </cell>
          <cell r="P46">
            <v>2.7</v>
          </cell>
          <cell r="R46">
            <v>4.0999999999999996</v>
          </cell>
          <cell r="S46">
            <v>2.9</v>
          </cell>
          <cell r="T46">
            <v>0</v>
          </cell>
          <cell r="U46">
            <v>1.4</v>
          </cell>
          <cell r="V46">
            <v>1.5</v>
          </cell>
          <cell r="W46">
            <v>1.4</v>
          </cell>
          <cell r="X46">
            <v>1.4</v>
          </cell>
          <cell r="Y46">
            <v>0</v>
          </cell>
          <cell r="AA46">
            <v>0</v>
          </cell>
          <cell r="AB46">
            <v>1.4</v>
          </cell>
        </row>
        <row r="47">
          <cell r="A47">
            <v>21064</v>
          </cell>
          <cell r="B47">
            <v>7.2</v>
          </cell>
          <cell r="C47">
            <v>7.3</v>
          </cell>
          <cell r="D47">
            <v>6.9</v>
          </cell>
          <cell r="E47">
            <v>7.1</v>
          </cell>
          <cell r="F47">
            <v>7.3</v>
          </cell>
          <cell r="G47">
            <v>7.6</v>
          </cell>
          <cell r="I47">
            <v>7.7</v>
          </cell>
          <cell r="J47">
            <v>7.2</v>
          </cell>
          <cell r="K47">
            <v>1.4</v>
          </cell>
          <cell r="L47">
            <v>0</v>
          </cell>
          <cell r="M47">
            <v>1.5</v>
          </cell>
          <cell r="N47">
            <v>0</v>
          </cell>
          <cell r="O47">
            <v>2.8</v>
          </cell>
          <cell r="P47">
            <v>1.3</v>
          </cell>
          <cell r="R47">
            <v>1.3</v>
          </cell>
          <cell r="S47">
            <v>1.4</v>
          </cell>
          <cell r="T47">
            <v>1.4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</row>
        <row r="48">
          <cell r="A48">
            <v>21155</v>
          </cell>
          <cell r="B48">
            <v>7.2</v>
          </cell>
          <cell r="C48">
            <v>7.3</v>
          </cell>
          <cell r="D48">
            <v>6.9</v>
          </cell>
          <cell r="E48">
            <v>7.1</v>
          </cell>
          <cell r="F48">
            <v>7.2</v>
          </cell>
          <cell r="G48">
            <v>7.6</v>
          </cell>
          <cell r="I48">
            <v>7.7</v>
          </cell>
          <cell r="J48">
            <v>7.2</v>
          </cell>
          <cell r="K48">
            <v>1.4</v>
          </cell>
          <cell r="L48">
            <v>0</v>
          </cell>
          <cell r="M48">
            <v>1.5</v>
          </cell>
          <cell r="N48">
            <v>0</v>
          </cell>
          <cell r="O48">
            <v>0</v>
          </cell>
          <cell r="P48">
            <v>0</v>
          </cell>
          <cell r="R48">
            <v>0</v>
          </cell>
          <cell r="S48">
            <v>1.4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-1.4</v>
          </cell>
          <cell r="Y48">
            <v>0</v>
          </cell>
          <cell r="AA48">
            <v>0</v>
          </cell>
          <cell r="AB48">
            <v>0</v>
          </cell>
        </row>
        <row r="49">
          <cell r="A49">
            <v>21245</v>
          </cell>
          <cell r="B49">
            <v>7.3</v>
          </cell>
          <cell r="C49">
            <v>7.3</v>
          </cell>
          <cell r="D49">
            <v>7</v>
          </cell>
          <cell r="E49">
            <v>7.1</v>
          </cell>
          <cell r="F49">
            <v>7.2</v>
          </cell>
          <cell r="G49">
            <v>7.6</v>
          </cell>
          <cell r="I49">
            <v>7.7</v>
          </cell>
          <cell r="J49">
            <v>7.2</v>
          </cell>
          <cell r="K49">
            <v>2.8</v>
          </cell>
          <cell r="L49">
            <v>1.4</v>
          </cell>
          <cell r="M49">
            <v>2.9</v>
          </cell>
          <cell r="N49">
            <v>1.4</v>
          </cell>
          <cell r="O49">
            <v>0</v>
          </cell>
          <cell r="P49">
            <v>0</v>
          </cell>
          <cell r="R49">
            <v>0</v>
          </cell>
          <cell r="S49">
            <v>1.4</v>
          </cell>
          <cell r="T49">
            <v>1.4</v>
          </cell>
          <cell r="U49">
            <v>0</v>
          </cell>
          <cell r="V49">
            <v>1.4</v>
          </cell>
          <cell r="W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</row>
        <row r="50">
          <cell r="A50">
            <v>21337</v>
          </cell>
          <cell r="B50">
            <v>7.3</v>
          </cell>
          <cell r="C50">
            <v>7.3</v>
          </cell>
          <cell r="D50">
            <v>7</v>
          </cell>
          <cell r="E50">
            <v>7.1</v>
          </cell>
          <cell r="F50">
            <v>7.3</v>
          </cell>
          <cell r="G50">
            <v>7.6</v>
          </cell>
          <cell r="I50">
            <v>7.8</v>
          </cell>
          <cell r="J50">
            <v>7.2</v>
          </cell>
          <cell r="K50">
            <v>2.8</v>
          </cell>
          <cell r="L50">
            <v>0</v>
          </cell>
          <cell r="M50">
            <v>1.4</v>
          </cell>
          <cell r="N50">
            <v>0</v>
          </cell>
          <cell r="O50">
            <v>0</v>
          </cell>
          <cell r="P50">
            <v>0</v>
          </cell>
          <cell r="R50">
            <v>1.3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1.4</v>
          </cell>
          <cell r="Y50">
            <v>0</v>
          </cell>
          <cell r="AA50">
            <v>1.3</v>
          </cell>
          <cell r="AB50">
            <v>0</v>
          </cell>
        </row>
        <row r="51">
          <cell r="A51">
            <v>21429</v>
          </cell>
          <cell r="B51">
            <v>7.2</v>
          </cell>
          <cell r="C51">
            <v>7.3</v>
          </cell>
          <cell r="D51">
            <v>7.1</v>
          </cell>
          <cell r="E51">
            <v>7.2</v>
          </cell>
          <cell r="F51">
            <v>7.3</v>
          </cell>
          <cell r="G51">
            <v>7.6</v>
          </cell>
          <cell r="I51">
            <v>7.7</v>
          </cell>
          <cell r="J51">
            <v>7.2</v>
          </cell>
          <cell r="K51">
            <v>0</v>
          </cell>
          <cell r="L51">
            <v>0</v>
          </cell>
          <cell r="M51">
            <v>2.9</v>
          </cell>
          <cell r="N51">
            <v>1.4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-1.4</v>
          </cell>
          <cell r="U51">
            <v>0</v>
          </cell>
          <cell r="V51">
            <v>1.4</v>
          </cell>
          <cell r="W51">
            <v>1.4</v>
          </cell>
          <cell r="X51">
            <v>0</v>
          </cell>
          <cell r="Y51">
            <v>0</v>
          </cell>
          <cell r="AA51">
            <v>-1.3</v>
          </cell>
          <cell r="AB51">
            <v>0</v>
          </cell>
        </row>
        <row r="52">
          <cell r="A52">
            <v>21520</v>
          </cell>
          <cell r="B52">
            <v>7.3</v>
          </cell>
          <cell r="C52">
            <v>7.5</v>
          </cell>
          <cell r="D52">
            <v>7.2</v>
          </cell>
          <cell r="E52">
            <v>7.2</v>
          </cell>
          <cell r="F52">
            <v>7.3</v>
          </cell>
          <cell r="G52">
            <v>7.7</v>
          </cell>
          <cell r="I52">
            <v>7.8</v>
          </cell>
          <cell r="J52">
            <v>7.3</v>
          </cell>
          <cell r="K52">
            <v>1.4</v>
          </cell>
          <cell r="L52">
            <v>2.7</v>
          </cell>
          <cell r="M52">
            <v>4.3</v>
          </cell>
          <cell r="N52">
            <v>1.4</v>
          </cell>
          <cell r="O52">
            <v>1.4</v>
          </cell>
          <cell r="P52">
            <v>1.3</v>
          </cell>
          <cell r="R52">
            <v>1.3</v>
          </cell>
          <cell r="S52">
            <v>1.4</v>
          </cell>
          <cell r="T52">
            <v>1.4</v>
          </cell>
          <cell r="U52">
            <v>2.7</v>
          </cell>
          <cell r="V52">
            <v>1.4</v>
          </cell>
          <cell r="W52">
            <v>0</v>
          </cell>
          <cell r="X52">
            <v>0</v>
          </cell>
          <cell r="Y52">
            <v>1.3</v>
          </cell>
          <cell r="AA52">
            <v>1.3</v>
          </cell>
          <cell r="AB52">
            <v>1.4</v>
          </cell>
        </row>
        <row r="53">
          <cell r="A53">
            <v>21610</v>
          </cell>
          <cell r="B53">
            <v>7.3</v>
          </cell>
          <cell r="C53">
            <v>7.5</v>
          </cell>
          <cell r="D53">
            <v>7.2</v>
          </cell>
          <cell r="E53">
            <v>7.3</v>
          </cell>
          <cell r="F53">
            <v>7.4</v>
          </cell>
          <cell r="G53">
            <v>7.7</v>
          </cell>
          <cell r="I53">
            <v>7.8</v>
          </cell>
          <cell r="J53">
            <v>7.3</v>
          </cell>
          <cell r="K53">
            <v>0</v>
          </cell>
          <cell r="L53">
            <v>2.7</v>
          </cell>
          <cell r="M53">
            <v>2.9</v>
          </cell>
          <cell r="N53">
            <v>2.8</v>
          </cell>
          <cell r="O53">
            <v>2.8</v>
          </cell>
          <cell r="P53">
            <v>1.3</v>
          </cell>
          <cell r="R53">
            <v>1.3</v>
          </cell>
          <cell r="S53">
            <v>1.4</v>
          </cell>
          <cell r="T53">
            <v>0</v>
          </cell>
          <cell r="U53">
            <v>0</v>
          </cell>
          <cell r="V53">
            <v>0</v>
          </cell>
          <cell r="W53">
            <v>1.4</v>
          </cell>
          <cell r="X53">
            <v>1.4</v>
          </cell>
          <cell r="Y53">
            <v>0</v>
          </cell>
          <cell r="AA53">
            <v>0</v>
          </cell>
          <cell r="AB53">
            <v>0</v>
          </cell>
        </row>
        <row r="54">
          <cell r="A54">
            <v>21702</v>
          </cell>
          <cell r="B54">
            <v>7.3</v>
          </cell>
          <cell r="C54">
            <v>7.5</v>
          </cell>
          <cell r="D54">
            <v>7.2</v>
          </cell>
          <cell r="E54">
            <v>7.3</v>
          </cell>
          <cell r="F54">
            <v>7.4</v>
          </cell>
          <cell r="G54">
            <v>7.7</v>
          </cell>
          <cell r="I54">
            <v>7.9</v>
          </cell>
          <cell r="J54">
            <v>7.3</v>
          </cell>
          <cell r="K54">
            <v>0</v>
          </cell>
          <cell r="L54">
            <v>2.7</v>
          </cell>
          <cell r="M54">
            <v>2.9</v>
          </cell>
          <cell r="N54">
            <v>2.8</v>
          </cell>
          <cell r="O54">
            <v>1.4</v>
          </cell>
          <cell r="P54">
            <v>1.3</v>
          </cell>
          <cell r="R54">
            <v>1.3</v>
          </cell>
          <cell r="S54">
            <v>1.4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AA54">
            <v>1.3</v>
          </cell>
          <cell r="AB54">
            <v>0</v>
          </cell>
        </row>
        <row r="55">
          <cell r="A55">
            <v>21794</v>
          </cell>
          <cell r="B55">
            <v>7.3</v>
          </cell>
          <cell r="C55">
            <v>7.6</v>
          </cell>
          <cell r="D55">
            <v>7.3</v>
          </cell>
          <cell r="E55">
            <v>7.4</v>
          </cell>
          <cell r="F55">
            <v>7.4</v>
          </cell>
          <cell r="G55">
            <v>7.7</v>
          </cell>
          <cell r="I55">
            <v>7.9</v>
          </cell>
          <cell r="J55">
            <v>7.4</v>
          </cell>
          <cell r="K55">
            <v>1.4</v>
          </cell>
          <cell r="L55">
            <v>4.0999999999999996</v>
          </cell>
          <cell r="M55">
            <v>2.8</v>
          </cell>
          <cell r="N55">
            <v>2.8</v>
          </cell>
          <cell r="O55">
            <v>1.4</v>
          </cell>
          <cell r="P55">
            <v>1.3</v>
          </cell>
          <cell r="R55">
            <v>2.6</v>
          </cell>
          <cell r="S55">
            <v>2.8</v>
          </cell>
          <cell r="T55">
            <v>0</v>
          </cell>
          <cell r="U55">
            <v>1.3</v>
          </cell>
          <cell r="V55">
            <v>1.4</v>
          </cell>
          <cell r="W55">
            <v>1.4</v>
          </cell>
          <cell r="X55">
            <v>0</v>
          </cell>
          <cell r="Y55">
            <v>0</v>
          </cell>
          <cell r="AA55">
            <v>0</v>
          </cell>
          <cell r="AB55">
            <v>1.4</v>
          </cell>
        </row>
        <row r="56">
          <cell r="A56">
            <v>21885</v>
          </cell>
          <cell r="B56">
            <v>7.4</v>
          </cell>
          <cell r="C56">
            <v>7.6</v>
          </cell>
          <cell r="D56">
            <v>7.4</v>
          </cell>
          <cell r="E56">
            <v>7.4</v>
          </cell>
          <cell r="F56">
            <v>7.4</v>
          </cell>
          <cell r="G56">
            <v>7.7</v>
          </cell>
          <cell r="I56">
            <v>7.9</v>
          </cell>
          <cell r="J56">
            <v>7.5</v>
          </cell>
          <cell r="K56">
            <v>1.4</v>
          </cell>
          <cell r="L56">
            <v>1.3</v>
          </cell>
          <cell r="M56">
            <v>2.8</v>
          </cell>
          <cell r="N56">
            <v>2.8</v>
          </cell>
          <cell r="O56">
            <v>1.4</v>
          </cell>
          <cell r="P56">
            <v>0</v>
          </cell>
          <cell r="R56">
            <v>1.3</v>
          </cell>
          <cell r="S56">
            <v>2.7</v>
          </cell>
          <cell r="T56">
            <v>1.4</v>
          </cell>
          <cell r="U56">
            <v>0</v>
          </cell>
          <cell r="V56">
            <v>1.4</v>
          </cell>
          <cell r="W56">
            <v>0</v>
          </cell>
          <cell r="X56">
            <v>0</v>
          </cell>
          <cell r="Y56">
            <v>0</v>
          </cell>
          <cell r="AA56">
            <v>0</v>
          </cell>
          <cell r="AB56">
            <v>1.4</v>
          </cell>
        </row>
        <row r="57">
          <cell r="A57">
            <v>21976</v>
          </cell>
          <cell r="B57">
            <v>7.4</v>
          </cell>
          <cell r="C57">
            <v>7.7</v>
          </cell>
          <cell r="D57">
            <v>7.4</v>
          </cell>
          <cell r="E57">
            <v>7.5</v>
          </cell>
          <cell r="F57">
            <v>7.5</v>
          </cell>
          <cell r="G57">
            <v>7.8</v>
          </cell>
          <cell r="I57">
            <v>8</v>
          </cell>
          <cell r="J57">
            <v>7.5</v>
          </cell>
          <cell r="K57">
            <v>1.4</v>
          </cell>
          <cell r="L57">
            <v>2.7</v>
          </cell>
          <cell r="M57">
            <v>2.8</v>
          </cell>
          <cell r="N57">
            <v>2.7</v>
          </cell>
          <cell r="O57">
            <v>1.4</v>
          </cell>
          <cell r="P57">
            <v>1.3</v>
          </cell>
          <cell r="R57">
            <v>2.6</v>
          </cell>
          <cell r="S57">
            <v>2.7</v>
          </cell>
          <cell r="T57">
            <v>0</v>
          </cell>
          <cell r="U57">
            <v>1.3</v>
          </cell>
          <cell r="V57">
            <v>0</v>
          </cell>
          <cell r="W57">
            <v>1.4</v>
          </cell>
          <cell r="X57">
            <v>1.4</v>
          </cell>
          <cell r="Y57">
            <v>1.3</v>
          </cell>
          <cell r="AA57">
            <v>1.3</v>
          </cell>
          <cell r="AB57">
            <v>0</v>
          </cell>
        </row>
        <row r="58">
          <cell r="A58">
            <v>22068</v>
          </cell>
          <cell r="B58">
            <v>7.5</v>
          </cell>
          <cell r="C58">
            <v>7.9</v>
          </cell>
          <cell r="D58">
            <v>7.4</v>
          </cell>
          <cell r="E58">
            <v>7.6</v>
          </cell>
          <cell r="F58">
            <v>7.6</v>
          </cell>
          <cell r="G58">
            <v>7.9</v>
          </cell>
          <cell r="I58">
            <v>8</v>
          </cell>
          <cell r="J58">
            <v>7.6</v>
          </cell>
          <cell r="K58">
            <v>2.7</v>
          </cell>
          <cell r="L58">
            <v>5.3</v>
          </cell>
          <cell r="M58">
            <v>2.8</v>
          </cell>
          <cell r="N58">
            <v>4.0999999999999996</v>
          </cell>
          <cell r="O58">
            <v>2.7</v>
          </cell>
          <cell r="P58">
            <v>2.6</v>
          </cell>
          <cell r="R58">
            <v>1.3</v>
          </cell>
          <cell r="S58">
            <v>4.0999999999999996</v>
          </cell>
          <cell r="T58">
            <v>1.4</v>
          </cell>
          <cell r="U58">
            <v>2.6</v>
          </cell>
          <cell r="V58">
            <v>0</v>
          </cell>
          <cell r="W58">
            <v>1.3</v>
          </cell>
          <cell r="X58">
            <v>1.3</v>
          </cell>
          <cell r="Y58">
            <v>1.3</v>
          </cell>
          <cell r="AA58">
            <v>0</v>
          </cell>
          <cell r="AB58">
            <v>1.3</v>
          </cell>
        </row>
        <row r="59">
          <cell r="A59">
            <v>22160</v>
          </cell>
          <cell r="B59">
            <v>7.6</v>
          </cell>
          <cell r="C59">
            <v>8</v>
          </cell>
          <cell r="D59">
            <v>7.5</v>
          </cell>
          <cell r="E59">
            <v>7.7</v>
          </cell>
          <cell r="F59">
            <v>7.7</v>
          </cell>
          <cell r="G59">
            <v>8.1</v>
          </cell>
          <cell r="I59">
            <v>8.1999999999999993</v>
          </cell>
          <cell r="J59">
            <v>7.7</v>
          </cell>
          <cell r="K59">
            <v>4.0999999999999996</v>
          </cell>
          <cell r="L59">
            <v>5.3</v>
          </cell>
          <cell r="M59">
            <v>2.7</v>
          </cell>
          <cell r="N59">
            <v>4.0999999999999996</v>
          </cell>
          <cell r="O59">
            <v>4.0999999999999996</v>
          </cell>
          <cell r="P59">
            <v>5.2</v>
          </cell>
          <cell r="R59">
            <v>3.8</v>
          </cell>
          <cell r="S59">
            <v>4.0999999999999996</v>
          </cell>
          <cell r="T59">
            <v>1.3</v>
          </cell>
          <cell r="U59">
            <v>1.3</v>
          </cell>
          <cell r="V59">
            <v>1.4</v>
          </cell>
          <cell r="W59">
            <v>1.3</v>
          </cell>
          <cell r="X59">
            <v>1.3</v>
          </cell>
          <cell r="Y59">
            <v>2.5</v>
          </cell>
          <cell r="AA59">
            <v>2.5</v>
          </cell>
          <cell r="AB59">
            <v>1.3</v>
          </cell>
        </row>
        <row r="60">
          <cell r="A60">
            <v>22251</v>
          </cell>
          <cell r="B60">
            <v>7.7</v>
          </cell>
          <cell r="C60">
            <v>8</v>
          </cell>
          <cell r="D60">
            <v>7.6</v>
          </cell>
          <cell r="E60">
            <v>7.8</v>
          </cell>
          <cell r="F60">
            <v>7.7</v>
          </cell>
          <cell r="G60">
            <v>8.1999999999999993</v>
          </cell>
          <cell r="I60">
            <v>8.1999999999999993</v>
          </cell>
          <cell r="J60">
            <v>7.8</v>
          </cell>
          <cell r="K60">
            <v>4.0999999999999996</v>
          </cell>
          <cell r="L60">
            <v>5.3</v>
          </cell>
          <cell r="M60">
            <v>2.7</v>
          </cell>
          <cell r="N60">
            <v>5.4</v>
          </cell>
          <cell r="O60">
            <v>4.0999999999999996</v>
          </cell>
          <cell r="P60">
            <v>6.5</v>
          </cell>
          <cell r="R60">
            <v>3.8</v>
          </cell>
          <cell r="S60">
            <v>4</v>
          </cell>
          <cell r="T60">
            <v>1.3</v>
          </cell>
          <cell r="U60">
            <v>0</v>
          </cell>
          <cell r="V60">
            <v>1.3</v>
          </cell>
          <cell r="W60">
            <v>1.3</v>
          </cell>
          <cell r="X60">
            <v>0</v>
          </cell>
          <cell r="Y60">
            <v>1.2</v>
          </cell>
          <cell r="AA60">
            <v>0</v>
          </cell>
          <cell r="AB60">
            <v>1.3</v>
          </cell>
        </row>
        <row r="61">
          <cell r="A61">
            <v>22341</v>
          </cell>
          <cell r="B61">
            <v>7.7</v>
          </cell>
          <cell r="C61">
            <v>8</v>
          </cell>
          <cell r="D61">
            <v>7.7</v>
          </cell>
          <cell r="E61">
            <v>7.8</v>
          </cell>
          <cell r="F61">
            <v>7.8</v>
          </cell>
          <cell r="G61">
            <v>8.3000000000000007</v>
          </cell>
          <cell r="I61">
            <v>8.1999999999999993</v>
          </cell>
          <cell r="J61">
            <v>7.8</v>
          </cell>
          <cell r="K61">
            <v>4.0999999999999996</v>
          </cell>
          <cell r="L61">
            <v>3.9</v>
          </cell>
          <cell r="M61">
            <v>4.0999999999999996</v>
          </cell>
          <cell r="N61">
            <v>4</v>
          </cell>
          <cell r="O61">
            <v>4</v>
          </cell>
          <cell r="P61">
            <v>6.4</v>
          </cell>
          <cell r="R61">
            <v>2.5</v>
          </cell>
          <cell r="S61">
            <v>4</v>
          </cell>
          <cell r="T61">
            <v>0</v>
          </cell>
          <cell r="U61">
            <v>0</v>
          </cell>
          <cell r="V61">
            <v>1.3</v>
          </cell>
          <cell r="W61">
            <v>0</v>
          </cell>
          <cell r="X61">
            <v>1.3</v>
          </cell>
          <cell r="Y61">
            <v>1.2</v>
          </cell>
          <cell r="AA61">
            <v>0</v>
          </cell>
          <cell r="AB61">
            <v>0</v>
          </cell>
        </row>
        <row r="62">
          <cell r="A62">
            <v>22433</v>
          </cell>
          <cell r="B62">
            <v>7.8</v>
          </cell>
          <cell r="C62">
            <v>8.1</v>
          </cell>
          <cell r="D62">
            <v>7.7</v>
          </cell>
          <cell r="E62">
            <v>7.9</v>
          </cell>
          <cell r="F62">
            <v>7.9</v>
          </cell>
          <cell r="G62">
            <v>8.3000000000000007</v>
          </cell>
          <cell r="I62">
            <v>8.3000000000000007</v>
          </cell>
          <cell r="J62">
            <v>7.9</v>
          </cell>
          <cell r="K62">
            <v>4</v>
          </cell>
          <cell r="L62">
            <v>2.5</v>
          </cell>
          <cell r="M62">
            <v>4.0999999999999996</v>
          </cell>
          <cell r="N62">
            <v>3.9</v>
          </cell>
          <cell r="O62">
            <v>3.9</v>
          </cell>
          <cell r="P62">
            <v>5.0999999999999996</v>
          </cell>
          <cell r="R62">
            <v>3.8</v>
          </cell>
          <cell r="S62">
            <v>3.9</v>
          </cell>
          <cell r="T62">
            <v>1.3</v>
          </cell>
          <cell r="U62">
            <v>1.3</v>
          </cell>
          <cell r="V62">
            <v>0</v>
          </cell>
          <cell r="W62">
            <v>1.3</v>
          </cell>
          <cell r="X62">
            <v>1.3</v>
          </cell>
          <cell r="Y62">
            <v>0</v>
          </cell>
          <cell r="AA62">
            <v>1.2</v>
          </cell>
          <cell r="AB62">
            <v>1.3</v>
          </cell>
        </row>
        <row r="63">
          <cell r="A63">
            <v>22525</v>
          </cell>
          <cell r="B63">
            <v>7.7</v>
          </cell>
          <cell r="C63">
            <v>8.1</v>
          </cell>
          <cell r="D63">
            <v>7.7</v>
          </cell>
          <cell r="E63">
            <v>7.8</v>
          </cell>
          <cell r="F63">
            <v>7.8</v>
          </cell>
          <cell r="G63">
            <v>8.4</v>
          </cell>
          <cell r="I63">
            <v>8.3000000000000007</v>
          </cell>
          <cell r="J63">
            <v>7.8</v>
          </cell>
          <cell r="K63">
            <v>1.3</v>
          </cell>
          <cell r="L63">
            <v>1.3</v>
          </cell>
          <cell r="M63">
            <v>2.7</v>
          </cell>
          <cell r="N63">
            <v>1.3</v>
          </cell>
          <cell r="O63">
            <v>1.3</v>
          </cell>
          <cell r="P63">
            <v>3.7</v>
          </cell>
          <cell r="R63">
            <v>1.2</v>
          </cell>
          <cell r="S63">
            <v>1.3</v>
          </cell>
          <cell r="T63">
            <v>-1.3</v>
          </cell>
          <cell r="U63">
            <v>0</v>
          </cell>
          <cell r="V63">
            <v>0</v>
          </cell>
          <cell r="W63">
            <v>-1.3</v>
          </cell>
          <cell r="X63">
            <v>-1.3</v>
          </cell>
          <cell r="Y63">
            <v>1.2</v>
          </cell>
          <cell r="AA63">
            <v>0</v>
          </cell>
          <cell r="AB63">
            <v>-1.3</v>
          </cell>
        </row>
        <row r="64">
          <cell r="A64">
            <v>22616</v>
          </cell>
          <cell r="B64">
            <v>7.7</v>
          </cell>
          <cell r="C64">
            <v>8.1</v>
          </cell>
          <cell r="D64">
            <v>7.7</v>
          </cell>
          <cell r="E64">
            <v>7.8</v>
          </cell>
          <cell r="F64">
            <v>7.7</v>
          </cell>
          <cell r="G64">
            <v>8.3000000000000007</v>
          </cell>
          <cell r="I64">
            <v>8.4</v>
          </cell>
          <cell r="J64">
            <v>7.8</v>
          </cell>
          <cell r="K64">
            <v>0</v>
          </cell>
          <cell r="L64">
            <v>1.3</v>
          </cell>
          <cell r="M64">
            <v>1.3</v>
          </cell>
          <cell r="N64">
            <v>0</v>
          </cell>
          <cell r="O64">
            <v>0</v>
          </cell>
          <cell r="P64">
            <v>1.2</v>
          </cell>
          <cell r="R64">
            <v>2.4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-1.3</v>
          </cell>
          <cell r="Y64">
            <v>-1.2</v>
          </cell>
          <cell r="AA64">
            <v>1.2</v>
          </cell>
          <cell r="AB64">
            <v>0</v>
          </cell>
        </row>
        <row r="65">
          <cell r="A65">
            <v>22706</v>
          </cell>
          <cell r="B65">
            <v>7.7</v>
          </cell>
          <cell r="C65">
            <v>8</v>
          </cell>
          <cell r="D65">
            <v>7.8</v>
          </cell>
          <cell r="E65">
            <v>7.7</v>
          </cell>
          <cell r="F65">
            <v>7.8</v>
          </cell>
          <cell r="G65">
            <v>8.3000000000000007</v>
          </cell>
          <cell r="I65">
            <v>8.3000000000000007</v>
          </cell>
          <cell r="J65">
            <v>7.8</v>
          </cell>
          <cell r="K65">
            <v>0</v>
          </cell>
          <cell r="L65">
            <v>0</v>
          </cell>
          <cell r="M65">
            <v>1.3</v>
          </cell>
          <cell r="N65">
            <v>-1.3</v>
          </cell>
          <cell r="O65">
            <v>0</v>
          </cell>
          <cell r="P65">
            <v>0</v>
          </cell>
          <cell r="R65">
            <v>1.2</v>
          </cell>
          <cell r="S65">
            <v>0</v>
          </cell>
          <cell r="T65">
            <v>0</v>
          </cell>
          <cell r="U65">
            <v>-1.2</v>
          </cell>
          <cell r="V65">
            <v>1.3</v>
          </cell>
          <cell r="W65">
            <v>-1.3</v>
          </cell>
          <cell r="X65">
            <v>1.3</v>
          </cell>
          <cell r="Y65">
            <v>0</v>
          </cell>
          <cell r="AA65">
            <v>-1.2</v>
          </cell>
          <cell r="AB65">
            <v>0</v>
          </cell>
        </row>
        <row r="66">
          <cell r="A66">
            <v>22798</v>
          </cell>
          <cell r="B66">
            <v>7.7</v>
          </cell>
          <cell r="C66">
            <v>8</v>
          </cell>
          <cell r="D66">
            <v>7.8</v>
          </cell>
          <cell r="E66">
            <v>7.7</v>
          </cell>
          <cell r="F66">
            <v>7.8</v>
          </cell>
          <cell r="G66">
            <v>8.3000000000000007</v>
          </cell>
          <cell r="I66">
            <v>8.3000000000000007</v>
          </cell>
          <cell r="J66">
            <v>7.8</v>
          </cell>
          <cell r="K66">
            <v>-1.3</v>
          </cell>
          <cell r="L66">
            <v>-1.2</v>
          </cell>
          <cell r="M66">
            <v>1.3</v>
          </cell>
          <cell r="N66">
            <v>-2.5</v>
          </cell>
          <cell r="O66">
            <v>-1.3</v>
          </cell>
          <cell r="P66">
            <v>0</v>
          </cell>
          <cell r="R66">
            <v>0</v>
          </cell>
          <cell r="S66">
            <v>-1.3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</row>
        <row r="67">
          <cell r="A67">
            <v>22890</v>
          </cell>
          <cell r="B67">
            <v>7.7</v>
          </cell>
          <cell r="C67">
            <v>8</v>
          </cell>
          <cell r="D67">
            <v>7.8</v>
          </cell>
          <cell r="E67">
            <v>7.7</v>
          </cell>
          <cell r="F67">
            <v>7.8</v>
          </cell>
          <cell r="G67">
            <v>8.3000000000000007</v>
          </cell>
          <cell r="I67">
            <v>8.3000000000000007</v>
          </cell>
          <cell r="J67">
            <v>7.8</v>
          </cell>
          <cell r="K67">
            <v>0</v>
          </cell>
          <cell r="L67">
            <v>-1.2</v>
          </cell>
          <cell r="M67">
            <v>1.3</v>
          </cell>
          <cell r="N67">
            <v>-1.3</v>
          </cell>
          <cell r="O67">
            <v>0</v>
          </cell>
          <cell r="P67">
            <v>-1.2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</row>
        <row r="68">
          <cell r="A68">
            <v>22981</v>
          </cell>
          <cell r="B68">
            <v>7.8</v>
          </cell>
          <cell r="C68">
            <v>8</v>
          </cell>
          <cell r="D68">
            <v>7.8</v>
          </cell>
          <cell r="E68">
            <v>7.7</v>
          </cell>
          <cell r="F68">
            <v>7.8</v>
          </cell>
          <cell r="G68">
            <v>8.3000000000000007</v>
          </cell>
          <cell r="I68">
            <v>8.4</v>
          </cell>
          <cell r="J68">
            <v>7.8</v>
          </cell>
          <cell r="K68">
            <v>1.3</v>
          </cell>
          <cell r="L68">
            <v>-1.2</v>
          </cell>
          <cell r="M68">
            <v>1.3</v>
          </cell>
          <cell r="N68">
            <v>-1.3</v>
          </cell>
          <cell r="O68">
            <v>1.3</v>
          </cell>
          <cell r="P68">
            <v>0</v>
          </cell>
          <cell r="R68">
            <v>0</v>
          </cell>
          <cell r="S68">
            <v>0</v>
          </cell>
          <cell r="T68">
            <v>1.3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AA68">
            <v>1.2</v>
          </cell>
          <cell r="AB68">
            <v>0</v>
          </cell>
        </row>
        <row r="69">
          <cell r="A69">
            <v>23071</v>
          </cell>
          <cell r="B69">
            <v>7.8</v>
          </cell>
          <cell r="C69">
            <v>8</v>
          </cell>
          <cell r="D69">
            <v>7.8</v>
          </cell>
          <cell r="E69">
            <v>7.7</v>
          </cell>
          <cell r="F69">
            <v>7.9</v>
          </cell>
          <cell r="G69">
            <v>8.3000000000000007</v>
          </cell>
          <cell r="I69">
            <v>8.3000000000000007</v>
          </cell>
          <cell r="J69">
            <v>7.8</v>
          </cell>
          <cell r="K69">
            <v>1.3</v>
          </cell>
          <cell r="L69">
            <v>0</v>
          </cell>
          <cell r="M69">
            <v>0</v>
          </cell>
          <cell r="N69">
            <v>0</v>
          </cell>
          <cell r="O69">
            <v>1.3</v>
          </cell>
          <cell r="P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1.3</v>
          </cell>
          <cell r="Y69">
            <v>0</v>
          </cell>
          <cell r="AA69">
            <v>-1.2</v>
          </cell>
          <cell r="AB69">
            <v>0</v>
          </cell>
        </row>
        <row r="70">
          <cell r="A70">
            <v>23163</v>
          </cell>
          <cell r="B70">
            <v>7.8</v>
          </cell>
          <cell r="C70">
            <v>8.1</v>
          </cell>
          <cell r="D70">
            <v>7.8</v>
          </cell>
          <cell r="E70">
            <v>7.8</v>
          </cell>
          <cell r="F70">
            <v>7.9</v>
          </cell>
          <cell r="G70">
            <v>8.3000000000000007</v>
          </cell>
          <cell r="I70">
            <v>8.3000000000000007</v>
          </cell>
          <cell r="J70">
            <v>7.8</v>
          </cell>
          <cell r="K70">
            <v>1.3</v>
          </cell>
          <cell r="L70">
            <v>1.3</v>
          </cell>
          <cell r="M70">
            <v>0</v>
          </cell>
          <cell r="N70">
            <v>1.3</v>
          </cell>
          <cell r="O70">
            <v>1.3</v>
          </cell>
          <cell r="P70">
            <v>0</v>
          </cell>
          <cell r="R70">
            <v>0</v>
          </cell>
          <cell r="S70">
            <v>0</v>
          </cell>
          <cell r="T70">
            <v>0</v>
          </cell>
          <cell r="U70">
            <v>1.3</v>
          </cell>
          <cell r="V70">
            <v>0</v>
          </cell>
          <cell r="W70">
            <v>1.3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</row>
        <row r="71">
          <cell r="A71">
            <v>23255</v>
          </cell>
          <cell r="B71">
            <v>7.8</v>
          </cell>
          <cell r="C71">
            <v>8.1</v>
          </cell>
          <cell r="D71">
            <v>7.8</v>
          </cell>
          <cell r="E71">
            <v>7.8</v>
          </cell>
          <cell r="F71">
            <v>7.9</v>
          </cell>
          <cell r="G71">
            <v>8.3000000000000007</v>
          </cell>
          <cell r="I71">
            <v>8.4</v>
          </cell>
          <cell r="J71">
            <v>7.9</v>
          </cell>
          <cell r="K71">
            <v>1.3</v>
          </cell>
          <cell r="L71">
            <v>1.3</v>
          </cell>
          <cell r="M71">
            <v>0</v>
          </cell>
          <cell r="N71">
            <v>1.3</v>
          </cell>
          <cell r="O71">
            <v>1.3</v>
          </cell>
          <cell r="P71">
            <v>0</v>
          </cell>
          <cell r="R71">
            <v>1.2</v>
          </cell>
          <cell r="S71">
            <v>1.3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AA71">
            <v>1.2</v>
          </cell>
          <cell r="AB71">
            <v>1.3</v>
          </cell>
        </row>
        <row r="72">
          <cell r="A72">
            <v>23346</v>
          </cell>
          <cell r="B72">
            <v>7.8</v>
          </cell>
          <cell r="C72">
            <v>8.1</v>
          </cell>
          <cell r="D72">
            <v>7.8</v>
          </cell>
          <cell r="E72">
            <v>7.8</v>
          </cell>
          <cell r="F72">
            <v>7.9</v>
          </cell>
          <cell r="G72">
            <v>8.4</v>
          </cell>
          <cell r="I72">
            <v>8.4</v>
          </cell>
          <cell r="J72">
            <v>7.9</v>
          </cell>
          <cell r="K72">
            <v>0</v>
          </cell>
          <cell r="L72">
            <v>1.3</v>
          </cell>
          <cell r="M72">
            <v>0</v>
          </cell>
          <cell r="N72">
            <v>1.3</v>
          </cell>
          <cell r="O72">
            <v>1.3</v>
          </cell>
          <cell r="P72">
            <v>1.2</v>
          </cell>
          <cell r="R72">
            <v>0</v>
          </cell>
          <cell r="S72">
            <v>1.3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1.2</v>
          </cell>
          <cell r="AA72">
            <v>0</v>
          </cell>
          <cell r="AB72">
            <v>0</v>
          </cell>
        </row>
        <row r="73">
          <cell r="A73">
            <v>23437</v>
          </cell>
          <cell r="B73">
            <v>7.8</v>
          </cell>
          <cell r="C73">
            <v>8.1</v>
          </cell>
          <cell r="D73">
            <v>7.9</v>
          </cell>
          <cell r="E73">
            <v>7.8</v>
          </cell>
          <cell r="F73">
            <v>8</v>
          </cell>
          <cell r="G73">
            <v>8.4</v>
          </cell>
          <cell r="I73">
            <v>8.4</v>
          </cell>
          <cell r="J73">
            <v>8</v>
          </cell>
          <cell r="K73">
            <v>0</v>
          </cell>
          <cell r="L73">
            <v>1.3</v>
          </cell>
          <cell r="M73">
            <v>1.3</v>
          </cell>
          <cell r="N73">
            <v>1.3</v>
          </cell>
          <cell r="O73">
            <v>1.3</v>
          </cell>
          <cell r="P73">
            <v>1.2</v>
          </cell>
          <cell r="R73">
            <v>1.2</v>
          </cell>
          <cell r="S73">
            <v>2.6</v>
          </cell>
          <cell r="T73">
            <v>0</v>
          </cell>
          <cell r="U73">
            <v>0</v>
          </cell>
          <cell r="V73">
            <v>1.3</v>
          </cell>
          <cell r="W73">
            <v>0</v>
          </cell>
          <cell r="X73">
            <v>1.3</v>
          </cell>
          <cell r="Y73">
            <v>0</v>
          </cell>
          <cell r="AA73">
            <v>0</v>
          </cell>
          <cell r="AB73">
            <v>1.3</v>
          </cell>
        </row>
        <row r="74">
          <cell r="A74">
            <v>23529</v>
          </cell>
          <cell r="B74">
            <v>7.9</v>
          </cell>
          <cell r="C74">
            <v>8.1999999999999993</v>
          </cell>
          <cell r="D74">
            <v>8</v>
          </cell>
          <cell r="E74">
            <v>8</v>
          </cell>
          <cell r="F74">
            <v>8</v>
          </cell>
          <cell r="G74">
            <v>8.4</v>
          </cell>
          <cell r="I74">
            <v>8.4</v>
          </cell>
          <cell r="J74">
            <v>8</v>
          </cell>
          <cell r="K74">
            <v>1.3</v>
          </cell>
          <cell r="L74">
            <v>1.2</v>
          </cell>
          <cell r="M74">
            <v>2.6</v>
          </cell>
          <cell r="N74">
            <v>2.6</v>
          </cell>
          <cell r="O74">
            <v>1.3</v>
          </cell>
          <cell r="P74">
            <v>1.2</v>
          </cell>
          <cell r="R74">
            <v>1.2</v>
          </cell>
          <cell r="S74">
            <v>2.6</v>
          </cell>
          <cell r="T74">
            <v>1.3</v>
          </cell>
          <cell r="U74">
            <v>1.2</v>
          </cell>
          <cell r="V74">
            <v>1.3</v>
          </cell>
          <cell r="W74">
            <v>2.6</v>
          </cell>
          <cell r="X74">
            <v>0</v>
          </cell>
          <cell r="Y74">
            <v>0</v>
          </cell>
          <cell r="AA74">
            <v>0</v>
          </cell>
          <cell r="AB74">
            <v>0</v>
          </cell>
        </row>
        <row r="75">
          <cell r="A75">
            <v>23621</v>
          </cell>
          <cell r="B75">
            <v>8</v>
          </cell>
          <cell r="C75">
            <v>8.1999999999999993</v>
          </cell>
          <cell r="D75">
            <v>8.1</v>
          </cell>
          <cell r="E75">
            <v>8.1</v>
          </cell>
          <cell r="F75">
            <v>8.1</v>
          </cell>
          <cell r="G75">
            <v>8.5</v>
          </cell>
          <cell r="I75">
            <v>8.5</v>
          </cell>
          <cell r="J75">
            <v>8.1</v>
          </cell>
          <cell r="K75">
            <v>2.6</v>
          </cell>
          <cell r="L75">
            <v>1.2</v>
          </cell>
          <cell r="M75">
            <v>3.8</v>
          </cell>
          <cell r="N75">
            <v>3.8</v>
          </cell>
          <cell r="O75">
            <v>2.5</v>
          </cell>
          <cell r="P75">
            <v>2.4</v>
          </cell>
          <cell r="R75">
            <v>1.2</v>
          </cell>
          <cell r="S75">
            <v>2.5</v>
          </cell>
          <cell r="T75">
            <v>1.3</v>
          </cell>
          <cell r="U75">
            <v>0</v>
          </cell>
          <cell r="V75">
            <v>1.3</v>
          </cell>
          <cell r="W75">
            <v>1.3</v>
          </cell>
          <cell r="X75">
            <v>1.3</v>
          </cell>
          <cell r="Y75">
            <v>1.2</v>
          </cell>
          <cell r="AA75">
            <v>1.2</v>
          </cell>
          <cell r="AB75">
            <v>1.3</v>
          </cell>
        </row>
        <row r="76">
          <cell r="A76">
            <v>23712</v>
          </cell>
          <cell r="B76">
            <v>8.1</v>
          </cell>
          <cell r="C76">
            <v>8.4</v>
          </cell>
          <cell r="D76">
            <v>8.1</v>
          </cell>
          <cell r="E76">
            <v>8.1999999999999993</v>
          </cell>
          <cell r="F76">
            <v>8.1</v>
          </cell>
          <cell r="G76">
            <v>8.6</v>
          </cell>
          <cell r="I76">
            <v>8.6999999999999993</v>
          </cell>
          <cell r="J76">
            <v>8.1999999999999993</v>
          </cell>
          <cell r="K76">
            <v>3.8</v>
          </cell>
          <cell r="L76">
            <v>3.7</v>
          </cell>
          <cell r="M76">
            <v>3.8</v>
          </cell>
          <cell r="N76">
            <v>5.0999999999999996</v>
          </cell>
          <cell r="O76">
            <v>2.5</v>
          </cell>
          <cell r="P76">
            <v>2.4</v>
          </cell>
          <cell r="R76">
            <v>3.6</v>
          </cell>
          <cell r="S76">
            <v>3.8</v>
          </cell>
          <cell r="T76">
            <v>1.3</v>
          </cell>
          <cell r="U76">
            <v>2.4</v>
          </cell>
          <cell r="V76">
            <v>0</v>
          </cell>
          <cell r="W76">
            <v>1.2</v>
          </cell>
          <cell r="X76">
            <v>0</v>
          </cell>
          <cell r="Y76">
            <v>1.2</v>
          </cell>
          <cell r="AA76">
            <v>2.4</v>
          </cell>
          <cell r="AB76">
            <v>1.2</v>
          </cell>
        </row>
        <row r="77">
          <cell r="A77">
            <v>23802</v>
          </cell>
          <cell r="B77">
            <v>8.1</v>
          </cell>
          <cell r="C77">
            <v>8.5</v>
          </cell>
          <cell r="D77">
            <v>8.1999999999999993</v>
          </cell>
          <cell r="E77">
            <v>8.1999999999999993</v>
          </cell>
          <cell r="F77">
            <v>8.1999999999999993</v>
          </cell>
          <cell r="G77">
            <v>8.6</v>
          </cell>
          <cell r="I77">
            <v>8.6999999999999993</v>
          </cell>
          <cell r="J77">
            <v>8.1999999999999993</v>
          </cell>
          <cell r="K77">
            <v>3.8</v>
          </cell>
          <cell r="L77">
            <v>4.9000000000000004</v>
          </cell>
          <cell r="M77">
            <v>3.8</v>
          </cell>
          <cell r="N77">
            <v>5.0999999999999996</v>
          </cell>
          <cell r="O77">
            <v>2.5</v>
          </cell>
          <cell r="P77">
            <v>2.4</v>
          </cell>
          <cell r="R77">
            <v>3.6</v>
          </cell>
          <cell r="S77">
            <v>2.5</v>
          </cell>
          <cell r="T77">
            <v>0</v>
          </cell>
          <cell r="U77">
            <v>1.2</v>
          </cell>
          <cell r="V77">
            <v>1.2</v>
          </cell>
          <cell r="W77">
            <v>0</v>
          </cell>
          <cell r="X77">
            <v>1.2</v>
          </cell>
          <cell r="Y77">
            <v>0</v>
          </cell>
          <cell r="AA77">
            <v>0</v>
          </cell>
          <cell r="AB77">
            <v>0</v>
          </cell>
        </row>
        <row r="78">
          <cell r="A78">
            <v>23894</v>
          </cell>
          <cell r="B78">
            <v>8.1999999999999993</v>
          </cell>
          <cell r="C78">
            <v>8.6</v>
          </cell>
          <cell r="D78">
            <v>8.3000000000000007</v>
          </cell>
          <cell r="E78">
            <v>8.1999999999999993</v>
          </cell>
          <cell r="F78">
            <v>8.3000000000000007</v>
          </cell>
          <cell r="G78">
            <v>8.8000000000000007</v>
          </cell>
          <cell r="I78">
            <v>8.8000000000000007</v>
          </cell>
          <cell r="J78">
            <v>8.3000000000000007</v>
          </cell>
          <cell r="K78">
            <v>3.8</v>
          </cell>
          <cell r="L78">
            <v>4.9000000000000004</v>
          </cell>
          <cell r="M78">
            <v>3.8</v>
          </cell>
          <cell r="N78">
            <v>2.5</v>
          </cell>
          <cell r="O78">
            <v>3.8</v>
          </cell>
          <cell r="P78">
            <v>4.8</v>
          </cell>
          <cell r="R78">
            <v>4.8</v>
          </cell>
          <cell r="S78">
            <v>3.8</v>
          </cell>
          <cell r="T78">
            <v>1.2</v>
          </cell>
          <cell r="U78">
            <v>1.2</v>
          </cell>
          <cell r="V78">
            <v>1.2</v>
          </cell>
          <cell r="W78">
            <v>0</v>
          </cell>
          <cell r="X78">
            <v>1.2</v>
          </cell>
          <cell r="Y78">
            <v>2.2999999999999998</v>
          </cell>
          <cell r="AA78">
            <v>1.1000000000000001</v>
          </cell>
          <cell r="AB78">
            <v>1.2</v>
          </cell>
        </row>
        <row r="79">
          <cell r="A79">
            <v>23986</v>
          </cell>
          <cell r="B79">
            <v>8.3000000000000007</v>
          </cell>
          <cell r="C79">
            <v>8.6</v>
          </cell>
          <cell r="D79">
            <v>8.4</v>
          </cell>
          <cell r="E79">
            <v>8.3000000000000007</v>
          </cell>
          <cell r="F79">
            <v>8.4</v>
          </cell>
          <cell r="G79">
            <v>8.9</v>
          </cell>
          <cell r="I79">
            <v>8.8000000000000007</v>
          </cell>
          <cell r="J79">
            <v>8.4</v>
          </cell>
          <cell r="K79">
            <v>3.8</v>
          </cell>
          <cell r="L79">
            <v>4.9000000000000004</v>
          </cell>
          <cell r="M79">
            <v>3.7</v>
          </cell>
          <cell r="N79">
            <v>2.5</v>
          </cell>
          <cell r="O79">
            <v>3.7</v>
          </cell>
          <cell r="P79">
            <v>4.7</v>
          </cell>
          <cell r="R79">
            <v>3.5</v>
          </cell>
          <cell r="S79">
            <v>3.7</v>
          </cell>
          <cell r="T79">
            <v>1.2</v>
          </cell>
          <cell r="U79">
            <v>0</v>
          </cell>
          <cell r="V79">
            <v>1.2</v>
          </cell>
          <cell r="W79">
            <v>1.2</v>
          </cell>
          <cell r="X79">
            <v>1.2</v>
          </cell>
          <cell r="Y79">
            <v>1.1000000000000001</v>
          </cell>
          <cell r="AA79">
            <v>0</v>
          </cell>
          <cell r="AB79">
            <v>1.2</v>
          </cell>
        </row>
        <row r="80">
          <cell r="A80">
            <v>24077</v>
          </cell>
          <cell r="B80">
            <v>8.4</v>
          </cell>
          <cell r="C80">
            <v>8.8000000000000007</v>
          </cell>
          <cell r="D80">
            <v>8.5</v>
          </cell>
          <cell r="E80">
            <v>8.4</v>
          </cell>
          <cell r="F80">
            <v>8.4</v>
          </cell>
          <cell r="G80">
            <v>9</v>
          </cell>
          <cell r="I80">
            <v>8.9</v>
          </cell>
          <cell r="J80">
            <v>8.5</v>
          </cell>
          <cell r="K80">
            <v>3.7</v>
          </cell>
          <cell r="L80">
            <v>4.8</v>
          </cell>
          <cell r="M80">
            <v>4.9000000000000004</v>
          </cell>
          <cell r="N80">
            <v>2.4</v>
          </cell>
          <cell r="O80">
            <v>3.7</v>
          </cell>
          <cell r="P80">
            <v>4.7</v>
          </cell>
          <cell r="R80">
            <v>2.2999999999999998</v>
          </cell>
          <cell r="S80">
            <v>3.7</v>
          </cell>
          <cell r="T80">
            <v>1.2</v>
          </cell>
          <cell r="U80">
            <v>2.2999999999999998</v>
          </cell>
          <cell r="V80">
            <v>1.2</v>
          </cell>
          <cell r="W80">
            <v>1.2</v>
          </cell>
          <cell r="X80">
            <v>0</v>
          </cell>
          <cell r="Y80">
            <v>1.1000000000000001</v>
          </cell>
          <cell r="AA80">
            <v>1.1000000000000001</v>
          </cell>
          <cell r="AB80">
            <v>1.2</v>
          </cell>
        </row>
        <row r="81">
          <cell r="A81">
            <v>24167</v>
          </cell>
          <cell r="B81">
            <v>8.4</v>
          </cell>
          <cell r="C81">
            <v>8.8000000000000007</v>
          </cell>
          <cell r="D81">
            <v>8.6</v>
          </cell>
          <cell r="E81">
            <v>8.4</v>
          </cell>
          <cell r="F81">
            <v>8.5</v>
          </cell>
          <cell r="G81">
            <v>8.9</v>
          </cell>
          <cell r="I81">
            <v>8.9</v>
          </cell>
          <cell r="J81">
            <v>8.6</v>
          </cell>
          <cell r="K81">
            <v>3.7</v>
          </cell>
          <cell r="L81">
            <v>3.5</v>
          </cell>
          <cell r="M81">
            <v>4.9000000000000004</v>
          </cell>
          <cell r="N81">
            <v>2.4</v>
          </cell>
          <cell r="O81">
            <v>3.7</v>
          </cell>
          <cell r="P81">
            <v>3.5</v>
          </cell>
          <cell r="R81">
            <v>2.2999999999999998</v>
          </cell>
          <cell r="S81">
            <v>4.9000000000000004</v>
          </cell>
          <cell r="T81">
            <v>0</v>
          </cell>
          <cell r="U81">
            <v>0</v>
          </cell>
          <cell r="V81">
            <v>1.2</v>
          </cell>
          <cell r="W81">
            <v>0</v>
          </cell>
          <cell r="X81">
            <v>1.2</v>
          </cell>
          <cell r="Y81">
            <v>-1.1000000000000001</v>
          </cell>
          <cell r="AA81">
            <v>0</v>
          </cell>
          <cell r="AB81">
            <v>1.2</v>
          </cell>
        </row>
        <row r="82">
          <cell r="A82">
            <v>24259</v>
          </cell>
          <cell r="B82">
            <v>8.4</v>
          </cell>
          <cell r="C82">
            <v>8.8000000000000007</v>
          </cell>
          <cell r="D82">
            <v>8.6999999999999993</v>
          </cell>
          <cell r="E82">
            <v>8.6</v>
          </cell>
          <cell r="F82">
            <v>8.6999999999999993</v>
          </cell>
          <cell r="G82">
            <v>9</v>
          </cell>
          <cell r="I82">
            <v>8.9</v>
          </cell>
          <cell r="J82">
            <v>8.6</v>
          </cell>
          <cell r="K82">
            <v>2.4</v>
          </cell>
          <cell r="L82">
            <v>2.2999999999999998</v>
          </cell>
          <cell r="M82">
            <v>4.8</v>
          </cell>
          <cell r="N82">
            <v>4.9000000000000004</v>
          </cell>
          <cell r="O82">
            <v>4.8</v>
          </cell>
          <cell r="P82">
            <v>2.2999999999999998</v>
          </cell>
          <cell r="R82">
            <v>1.1000000000000001</v>
          </cell>
          <cell r="S82">
            <v>3.6</v>
          </cell>
          <cell r="T82">
            <v>0</v>
          </cell>
          <cell r="U82">
            <v>0</v>
          </cell>
          <cell r="V82">
            <v>1.2</v>
          </cell>
          <cell r="W82">
            <v>2.4</v>
          </cell>
          <cell r="X82">
            <v>2.4</v>
          </cell>
          <cell r="Y82">
            <v>1.1000000000000001</v>
          </cell>
          <cell r="AA82">
            <v>0</v>
          </cell>
          <cell r="AB82">
            <v>0</v>
          </cell>
        </row>
        <row r="83">
          <cell r="A83">
            <v>24351</v>
          </cell>
          <cell r="B83">
            <v>8.5</v>
          </cell>
          <cell r="C83">
            <v>8.9</v>
          </cell>
          <cell r="D83">
            <v>8.6999999999999993</v>
          </cell>
          <cell r="E83">
            <v>8.6</v>
          </cell>
          <cell r="F83">
            <v>8.6999999999999993</v>
          </cell>
          <cell r="G83">
            <v>9</v>
          </cell>
          <cell r="I83">
            <v>9</v>
          </cell>
          <cell r="J83">
            <v>8.6</v>
          </cell>
          <cell r="K83">
            <v>2.4</v>
          </cell>
          <cell r="L83">
            <v>3.5</v>
          </cell>
          <cell r="M83">
            <v>3.6</v>
          </cell>
          <cell r="N83">
            <v>3.6</v>
          </cell>
          <cell r="O83">
            <v>3.6</v>
          </cell>
          <cell r="P83">
            <v>1.1000000000000001</v>
          </cell>
          <cell r="R83">
            <v>2.2999999999999998</v>
          </cell>
          <cell r="S83">
            <v>2.4</v>
          </cell>
          <cell r="T83">
            <v>1.2</v>
          </cell>
          <cell r="U83">
            <v>1.1000000000000001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AA83">
            <v>1.1000000000000001</v>
          </cell>
          <cell r="AB83">
            <v>0</v>
          </cell>
        </row>
        <row r="84">
          <cell r="A84">
            <v>24442</v>
          </cell>
          <cell r="B84">
            <v>8.5</v>
          </cell>
          <cell r="C84">
            <v>8.9</v>
          </cell>
          <cell r="D84">
            <v>8.8000000000000007</v>
          </cell>
          <cell r="E84">
            <v>8.6999999999999993</v>
          </cell>
          <cell r="F84">
            <v>8.8000000000000007</v>
          </cell>
          <cell r="G84">
            <v>9</v>
          </cell>
          <cell r="I84">
            <v>9</v>
          </cell>
          <cell r="J84">
            <v>8.6999999999999993</v>
          </cell>
          <cell r="K84">
            <v>1.2</v>
          </cell>
          <cell r="L84">
            <v>1.1000000000000001</v>
          </cell>
          <cell r="M84">
            <v>3.5</v>
          </cell>
          <cell r="N84">
            <v>3.6</v>
          </cell>
          <cell r="O84">
            <v>4.8</v>
          </cell>
          <cell r="P84">
            <v>0</v>
          </cell>
          <cell r="R84">
            <v>1.1000000000000001</v>
          </cell>
          <cell r="S84">
            <v>2.4</v>
          </cell>
          <cell r="T84">
            <v>0</v>
          </cell>
          <cell r="U84">
            <v>0</v>
          </cell>
          <cell r="V84">
            <v>1.1000000000000001</v>
          </cell>
          <cell r="W84">
            <v>1.2</v>
          </cell>
          <cell r="X84">
            <v>1.1000000000000001</v>
          </cell>
          <cell r="Y84">
            <v>0</v>
          </cell>
          <cell r="AA84">
            <v>0</v>
          </cell>
          <cell r="AB84">
            <v>1.2</v>
          </cell>
        </row>
        <row r="85">
          <cell r="A85">
            <v>24532</v>
          </cell>
          <cell r="B85">
            <v>8.6</v>
          </cell>
          <cell r="C85">
            <v>9</v>
          </cell>
          <cell r="D85">
            <v>8.8000000000000007</v>
          </cell>
          <cell r="E85">
            <v>8.6999999999999993</v>
          </cell>
          <cell r="F85">
            <v>8.9</v>
          </cell>
          <cell r="G85">
            <v>9.1999999999999993</v>
          </cell>
          <cell r="I85">
            <v>9.1</v>
          </cell>
          <cell r="J85">
            <v>8.8000000000000007</v>
          </cell>
          <cell r="K85">
            <v>2.4</v>
          </cell>
          <cell r="L85">
            <v>2.2999999999999998</v>
          </cell>
          <cell r="M85">
            <v>2.2999999999999998</v>
          </cell>
          <cell r="N85">
            <v>3.6</v>
          </cell>
          <cell r="O85">
            <v>4.7</v>
          </cell>
          <cell r="P85">
            <v>3.4</v>
          </cell>
          <cell r="R85">
            <v>2.2000000000000002</v>
          </cell>
          <cell r="S85">
            <v>2.2999999999999998</v>
          </cell>
          <cell r="T85">
            <v>1.2</v>
          </cell>
          <cell r="U85">
            <v>1.1000000000000001</v>
          </cell>
          <cell r="V85">
            <v>0</v>
          </cell>
          <cell r="W85">
            <v>0</v>
          </cell>
          <cell r="X85">
            <v>1.1000000000000001</v>
          </cell>
          <cell r="Y85">
            <v>2.2000000000000002</v>
          </cell>
          <cell r="AA85">
            <v>1.1000000000000001</v>
          </cell>
          <cell r="AB85">
            <v>1.1000000000000001</v>
          </cell>
        </row>
        <row r="86">
          <cell r="A86">
            <v>24624</v>
          </cell>
          <cell r="B86">
            <v>8.6999999999999993</v>
          </cell>
          <cell r="C86">
            <v>9.1999999999999993</v>
          </cell>
          <cell r="D86">
            <v>8.9</v>
          </cell>
          <cell r="E86">
            <v>8.8000000000000007</v>
          </cell>
          <cell r="F86">
            <v>9</v>
          </cell>
          <cell r="G86">
            <v>9.3000000000000007</v>
          </cell>
          <cell r="I86">
            <v>9.1999999999999993</v>
          </cell>
          <cell r="J86">
            <v>8.9</v>
          </cell>
          <cell r="K86">
            <v>3.6</v>
          </cell>
          <cell r="L86">
            <v>4.5</v>
          </cell>
          <cell r="M86">
            <v>2.2999999999999998</v>
          </cell>
          <cell r="N86">
            <v>2.2999999999999998</v>
          </cell>
          <cell r="O86">
            <v>3.4</v>
          </cell>
          <cell r="P86">
            <v>3.3</v>
          </cell>
          <cell r="R86">
            <v>3.4</v>
          </cell>
          <cell r="S86">
            <v>3.5</v>
          </cell>
          <cell r="T86">
            <v>1.2</v>
          </cell>
          <cell r="U86">
            <v>2.2000000000000002</v>
          </cell>
          <cell r="V86">
            <v>1.1000000000000001</v>
          </cell>
          <cell r="W86">
            <v>1.1000000000000001</v>
          </cell>
          <cell r="X86">
            <v>1.1000000000000001</v>
          </cell>
          <cell r="Y86">
            <v>1.1000000000000001</v>
          </cell>
          <cell r="AA86">
            <v>1.1000000000000001</v>
          </cell>
          <cell r="AB86">
            <v>1.1000000000000001</v>
          </cell>
        </row>
        <row r="87">
          <cell r="A87">
            <v>24716</v>
          </cell>
          <cell r="B87">
            <v>8.8000000000000007</v>
          </cell>
          <cell r="C87">
            <v>9.3000000000000007</v>
          </cell>
          <cell r="D87">
            <v>9</v>
          </cell>
          <cell r="E87">
            <v>8.9</v>
          </cell>
          <cell r="F87">
            <v>9</v>
          </cell>
          <cell r="G87">
            <v>9.5</v>
          </cell>
          <cell r="I87">
            <v>9.3000000000000007</v>
          </cell>
          <cell r="J87">
            <v>9</v>
          </cell>
          <cell r="K87">
            <v>3.5</v>
          </cell>
          <cell r="L87">
            <v>4.5</v>
          </cell>
          <cell r="M87">
            <v>3.4</v>
          </cell>
          <cell r="N87">
            <v>3.5</v>
          </cell>
          <cell r="O87">
            <v>3.4</v>
          </cell>
          <cell r="P87">
            <v>5.6</v>
          </cell>
          <cell r="R87">
            <v>3.3</v>
          </cell>
          <cell r="S87">
            <v>4.7</v>
          </cell>
          <cell r="T87">
            <v>1.1000000000000001</v>
          </cell>
          <cell r="U87">
            <v>1.1000000000000001</v>
          </cell>
          <cell r="V87">
            <v>1.1000000000000001</v>
          </cell>
          <cell r="W87">
            <v>1.1000000000000001</v>
          </cell>
          <cell r="X87">
            <v>0</v>
          </cell>
          <cell r="Y87">
            <v>2.2000000000000002</v>
          </cell>
          <cell r="AA87">
            <v>1.1000000000000001</v>
          </cell>
          <cell r="AB87">
            <v>1.1000000000000001</v>
          </cell>
        </row>
        <row r="88">
          <cell r="A88">
            <v>24807</v>
          </cell>
          <cell r="B88">
            <v>8.8000000000000007</v>
          </cell>
          <cell r="C88">
            <v>9.3000000000000007</v>
          </cell>
          <cell r="D88">
            <v>9</v>
          </cell>
          <cell r="E88">
            <v>8.9</v>
          </cell>
          <cell r="F88">
            <v>9.1</v>
          </cell>
          <cell r="G88">
            <v>9.6</v>
          </cell>
          <cell r="I88">
            <v>9.3000000000000007</v>
          </cell>
          <cell r="J88">
            <v>9</v>
          </cell>
          <cell r="K88">
            <v>3.5</v>
          </cell>
          <cell r="L88">
            <v>4.5</v>
          </cell>
          <cell r="M88">
            <v>2.2999999999999998</v>
          </cell>
          <cell r="N88">
            <v>2.2999999999999998</v>
          </cell>
          <cell r="O88">
            <v>3.4</v>
          </cell>
          <cell r="P88">
            <v>6.7</v>
          </cell>
          <cell r="R88">
            <v>3.3</v>
          </cell>
          <cell r="S88">
            <v>3.4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1.1000000000000001</v>
          </cell>
          <cell r="Y88">
            <v>1.1000000000000001</v>
          </cell>
          <cell r="AA88">
            <v>0</v>
          </cell>
          <cell r="AB88">
            <v>0</v>
          </cell>
        </row>
        <row r="89">
          <cell r="A89">
            <v>24898</v>
          </cell>
          <cell r="B89">
            <v>8.9</v>
          </cell>
          <cell r="C89">
            <v>9.3000000000000007</v>
          </cell>
          <cell r="D89">
            <v>9.1</v>
          </cell>
          <cell r="E89">
            <v>8.9</v>
          </cell>
          <cell r="F89">
            <v>9.1</v>
          </cell>
          <cell r="G89">
            <v>9.5</v>
          </cell>
          <cell r="I89">
            <v>9.3000000000000007</v>
          </cell>
          <cell r="J89">
            <v>9.1</v>
          </cell>
          <cell r="K89">
            <v>3.5</v>
          </cell>
          <cell r="L89">
            <v>3.3</v>
          </cell>
          <cell r="M89">
            <v>3.4</v>
          </cell>
          <cell r="N89">
            <v>2.2999999999999998</v>
          </cell>
          <cell r="O89">
            <v>2.2000000000000002</v>
          </cell>
          <cell r="P89">
            <v>3.3</v>
          </cell>
          <cell r="R89">
            <v>2.2000000000000002</v>
          </cell>
          <cell r="S89">
            <v>3.4</v>
          </cell>
          <cell r="T89">
            <v>1.1000000000000001</v>
          </cell>
          <cell r="U89">
            <v>0</v>
          </cell>
          <cell r="V89">
            <v>1.1000000000000001</v>
          </cell>
          <cell r="W89">
            <v>0</v>
          </cell>
          <cell r="X89">
            <v>0</v>
          </cell>
          <cell r="Y89">
            <v>-1</v>
          </cell>
          <cell r="AA89">
            <v>0</v>
          </cell>
          <cell r="AB89">
            <v>1.1000000000000001</v>
          </cell>
        </row>
        <row r="90">
          <cell r="A90">
            <v>24990</v>
          </cell>
          <cell r="B90">
            <v>8.9</v>
          </cell>
          <cell r="C90">
            <v>9.4</v>
          </cell>
          <cell r="D90">
            <v>9.1</v>
          </cell>
          <cell r="E90">
            <v>9</v>
          </cell>
          <cell r="F90">
            <v>9.1999999999999993</v>
          </cell>
          <cell r="G90">
            <v>9.5</v>
          </cell>
          <cell r="I90">
            <v>9.4</v>
          </cell>
          <cell r="J90">
            <v>9.1</v>
          </cell>
          <cell r="K90">
            <v>2.2999999999999998</v>
          </cell>
          <cell r="L90">
            <v>2.2000000000000002</v>
          </cell>
          <cell r="M90">
            <v>2.2000000000000002</v>
          </cell>
          <cell r="N90">
            <v>2.2999999999999998</v>
          </cell>
          <cell r="O90">
            <v>2.2000000000000002</v>
          </cell>
          <cell r="P90">
            <v>2.2000000000000002</v>
          </cell>
          <cell r="R90">
            <v>2.2000000000000002</v>
          </cell>
          <cell r="S90">
            <v>2.2000000000000002</v>
          </cell>
          <cell r="T90">
            <v>0</v>
          </cell>
          <cell r="U90">
            <v>1.1000000000000001</v>
          </cell>
          <cell r="V90">
            <v>0</v>
          </cell>
          <cell r="W90">
            <v>1.1000000000000001</v>
          </cell>
          <cell r="X90">
            <v>1.1000000000000001</v>
          </cell>
          <cell r="Y90">
            <v>0</v>
          </cell>
          <cell r="AA90">
            <v>1.1000000000000001</v>
          </cell>
          <cell r="AB90">
            <v>0</v>
          </cell>
        </row>
        <row r="91">
          <cell r="A91">
            <v>25082</v>
          </cell>
          <cell r="B91">
            <v>8.9</v>
          </cell>
          <cell r="C91">
            <v>9.4</v>
          </cell>
          <cell r="D91">
            <v>9.1999999999999993</v>
          </cell>
          <cell r="E91">
            <v>9</v>
          </cell>
          <cell r="F91">
            <v>9.1999999999999993</v>
          </cell>
          <cell r="G91">
            <v>9.6</v>
          </cell>
          <cell r="I91">
            <v>9.4</v>
          </cell>
          <cell r="J91">
            <v>9.1999999999999993</v>
          </cell>
          <cell r="K91">
            <v>1.1000000000000001</v>
          </cell>
          <cell r="L91">
            <v>1.1000000000000001</v>
          </cell>
          <cell r="M91">
            <v>2.2000000000000002</v>
          </cell>
          <cell r="N91">
            <v>1.1000000000000001</v>
          </cell>
          <cell r="O91">
            <v>2.2000000000000002</v>
          </cell>
          <cell r="P91">
            <v>1.1000000000000001</v>
          </cell>
          <cell r="R91">
            <v>1.1000000000000001</v>
          </cell>
          <cell r="S91">
            <v>2.2000000000000002</v>
          </cell>
          <cell r="T91">
            <v>0</v>
          </cell>
          <cell r="U91">
            <v>0</v>
          </cell>
          <cell r="V91">
            <v>1.1000000000000001</v>
          </cell>
          <cell r="W91">
            <v>0</v>
          </cell>
          <cell r="X91">
            <v>0</v>
          </cell>
          <cell r="Y91">
            <v>1.1000000000000001</v>
          </cell>
          <cell r="AA91">
            <v>0</v>
          </cell>
          <cell r="AB91">
            <v>1.1000000000000001</v>
          </cell>
        </row>
        <row r="92">
          <cell r="A92">
            <v>25173</v>
          </cell>
          <cell r="B92">
            <v>9.1</v>
          </cell>
          <cell r="C92">
            <v>9.5</v>
          </cell>
          <cell r="D92">
            <v>9.1999999999999993</v>
          </cell>
          <cell r="E92">
            <v>9.1</v>
          </cell>
          <cell r="F92">
            <v>9.1999999999999993</v>
          </cell>
          <cell r="G92">
            <v>9.6999999999999993</v>
          </cell>
          <cell r="I92">
            <v>9.4</v>
          </cell>
          <cell r="J92">
            <v>9.1999999999999993</v>
          </cell>
          <cell r="K92">
            <v>3.4</v>
          </cell>
          <cell r="L92">
            <v>2.2000000000000002</v>
          </cell>
          <cell r="M92">
            <v>2.2000000000000002</v>
          </cell>
          <cell r="N92">
            <v>2.2000000000000002</v>
          </cell>
          <cell r="O92">
            <v>1.1000000000000001</v>
          </cell>
          <cell r="P92">
            <v>1</v>
          </cell>
          <cell r="R92">
            <v>1.1000000000000001</v>
          </cell>
          <cell r="S92">
            <v>2.2000000000000002</v>
          </cell>
          <cell r="T92">
            <v>2.2000000000000002</v>
          </cell>
          <cell r="U92">
            <v>1.1000000000000001</v>
          </cell>
          <cell r="V92">
            <v>0</v>
          </cell>
          <cell r="W92">
            <v>1.1000000000000001</v>
          </cell>
          <cell r="X92">
            <v>0</v>
          </cell>
          <cell r="Y92">
            <v>1</v>
          </cell>
          <cell r="AA92">
            <v>0</v>
          </cell>
          <cell r="AB92">
            <v>0</v>
          </cell>
        </row>
        <row r="93">
          <cell r="A93">
            <v>25263</v>
          </cell>
          <cell r="B93">
            <v>9.1999999999999993</v>
          </cell>
          <cell r="C93">
            <v>9.5</v>
          </cell>
          <cell r="D93">
            <v>9.3000000000000007</v>
          </cell>
          <cell r="E93">
            <v>9.1999999999999993</v>
          </cell>
          <cell r="F93">
            <v>9.4</v>
          </cell>
          <cell r="G93">
            <v>9.6999999999999993</v>
          </cell>
          <cell r="I93">
            <v>9.5</v>
          </cell>
          <cell r="J93">
            <v>9.4</v>
          </cell>
          <cell r="K93">
            <v>3.4</v>
          </cell>
          <cell r="L93">
            <v>2.2000000000000002</v>
          </cell>
          <cell r="M93">
            <v>2.2000000000000002</v>
          </cell>
          <cell r="N93">
            <v>3.4</v>
          </cell>
          <cell r="O93">
            <v>3.3</v>
          </cell>
          <cell r="P93">
            <v>2.1</v>
          </cell>
          <cell r="R93">
            <v>2.2000000000000002</v>
          </cell>
          <cell r="S93">
            <v>3.3</v>
          </cell>
          <cell r="T93">
            <v>1.1000000000000001</v>
          </cell>
          <cell r="U93">
            <v>0</v>
          </cell>
          <cell r="V93">
            <v>1.1000000000000001</v>
          </cell>
          <cell r="W93">
            <v>1.1000000000000001</v>
          </cell>
          <cell r="X93">
            <v>2.2000000000000002</v>
          </cell>
          <cell r="Y93">
            <v>0</v>
          </cell>
          <cell r="AA93">
            <v>1.1000000000000001</v>
          </cell>
          <cell r="AB93">
            <v>2.2000000000000002</v>
          </cell>
        </row>
        <row r="94">
          <cell r="A94">
            <v>25355</v>
          </cell>
          <cell r="B94">
            <v>9.1999999999999993</v>
          </cell>
          <cell r="C94">
            <v>9.6</v>
          </cell>
          <cell r="D94">
            <v>9.4</v>
          </cell>
          <cell r="E94">
            <v>9.1999999999999993</v>
          </cell>
          <cell r="F94">
            <v>9.5</v>
          </cell>
          <cell r="G94">
            <v>9.8000000000000007</v>
          </cell>
          <cell r="I94">
            <v>9.5</v>
          </cell>
          <cell r="J94">
            <v>9.4</v>
          </cell>
          <cell r="K94">
            <v>3.4</v>
          </cell>
          <cell r="L94">
            <v>2.1</v>
          </cell>
          <cell r="M94">
            <v>3.3</v>
          </cell>
          <cell r="N94">
            <v>2.2000000000000002</v>
          </cell>
          <cell r="O94">
            <v>3.3</v>
          </cell>
          <cell r="P94">
            <v>3.2</v>
          </cell>
          <cell r="R94">
            <v>1.1000000000000001</v>
          </cell>
          <cell r="S94">
            <v>3.3</v>
          </cell>
          <cell r="T94">
            <v>0</v>
          </cell>
          <cell r="U94">
            <v>1.1000000000000001</v>
          </cell>
          <cell r="V94">
            <v>1.1000000000000001</v>
          </cell>
          <cell r="W94">
            <v>0</v>
          </cell>
          <cell r="X94">
            <v>1.1000000000000001</v>
          </cell>
          <cell r="Y94">
            <v>1</v>
          </cell>
          <cell r="AA94">
            <v>0</v>
          </cell>
          <cell r="AB94">
            <v>0</v>
          </cell>
        </row>
        <row r="95">
          <cell r="A95">
            <v>25447</v>
          </cell>
          <cell r="B95">
            <v>9.3000000000000007</v>
          </cell>
          <cell r="C95">
            <v>9.6999999999999993</v>
          </cell>
          <cell r="D95">
            <v>9.4</v>
          </cell>
          <cell r="E95">
            <v>9.3000000000000007</v>
          </cell>
          <cell r="F95">
            <v>9.5</v>
          </cell>
          <cell r="G95">
            <v>9.8000000000000007</v>
          </cell>
          <cell r="I95">
            <v>9.6</v>
          </cell>
          <cell r="J95">
            <v>9.5</v>
          </cell>
          <cell r="K95">
            <v>4.5</v>
          </cell>
          <cell r="L95">
            <v>3.2</v>
          </cell>
          <cell r="M95">
            <v>2.2000000000000002</v>
          </cell>
          <cell r="N95">
            <v>3.3</v>
          </cell>
          <cell r="O95">
            <v>3.3</v>
          </cell>
          <cell r="P95">
            <v>2.1</v>
          </cell>
          <cell r="R95">
            <v>2.1</v>
          </cell>
          <cell r="S95">
            <v>3.3</v>
          </cell>
          <cell r="T95">
            <v>1.1000000000000001</v>
          </cell>
          <cell r="U95">
            <v>1</v>
          </cell>
          <cell r="V95">
            <v>0</v>
          </cell>
          <cell r="W95">
            <v>1.1000000000000001</v>
          </cell>
          <cell r="X95">
            <v>0</v>
          </cell>
          <cell r="Y95">
            <v>0</v>
          </cell>
          <cell r="AA95">
            <v>1.1000000000000001</v>
          </cell>
          <cell r="AB95">
            <v>1.1000000000000001</v>
          </cell>
        </row>
        <row r="96">
          <cell r="A96">
            <v>25538</v>
          </cell>
          <cell r="B96">
            <v>9.4</v>
          </cell>
          <cell r="C96">
            <v>9.6999999999999993</v>
          </cell>
          <cell r="D96">
            <v>9.5</v>
          </cell>
          <cell r="E96">
            <v>9.3000000000000007</v>
          </cell>
          <cell r="F96">
            <v>9.6</v>
          </cell>
          <cell r="G96">
            <v>9.9</v>
          </cell>
          <cell r="I96">
            <v>9.6999999999999993</v>
          </cell>
          <cell r="J96">
            <v>9.5</v>
          </cell>
          <cell r="K96">
            <v>3.3</v>
          </cell>
          <cell r="L96">
            <v>2.1</v>
          </cell>
          <cell r="M96">
            <v>3.3</v>
          </cell>
          <cell r="N96">
            <v>2.2000000000000002</v>
          </cell>
          <cell r="O96">
            <v>4.3</v>
          </cell>
          <cell r="P96">
            <v>2.1</v>
          </cell>
          <cell r="R96">
            <v>3.2</v>
          </cell>
          <cell r="S96">
            <v>3.3</v>
          </cell>
          <cell r="T96">
            <v>1.1000000000000001</v>
          </cell>
          <cell r="U96">
            <v>0</v>
          </cell>
          <cell r="V96">
            <v>1.1000000000000001</v>
          </cell>
          <cell r="W96">
            <v>0</v>
          </cell>
          <cell r="X96">
            <v>1.1000000000000001</v>
          </cell>
          <cell r="Y96">
            <v>1</v>
          </cell>
          <cell r="AA96">
            <v>1</v>
          </cell>
          <cell r="AB96">
            <v>0</v>
          </cell>
        </row>
        <row r="97">
          <cell r="A97">
            <v>25628</v>
          </cell>
          <cell r="B97">
            <v>9.5</v>
          </cell>
          <cell r="C97">
            <v>9.8000000000000007</v>
          </cell>
          <cell r="D97">
            <v>9.6</v>
          </cell>
          <cell r="E97">
            <v>9.4</v>
          </cell>
          <cell r="F97">
            <v>9.6999999999999993</v>
          </cell>
          <cell r="G97">
            <v>9.9</v>
          </cell>
          <cell r="I97">
            <v>9.8000000000000007</v>
          </cell>
          <cell r="J97">
            <v>9.6</v>
          </cell>
          <cell r="K97">
            <v>3.3</v>
          </cell>
          <cell r="L97">
            <v>3.2</v>
          </cell>
          <cell r="M97">
            <v>3.2</v>
          </cell>
          <cell r="N97">
            <v>2.2000000000000002</v>
          </cell>
          <cell r="O97">
            <v>3.2</v>
          </cell>
          <cell r="P97">
            <v>2.1</v>
          </cell>
          <cell r="R97">
            <v>3.2</v>
          </cell>
          <cell r="S97">
            <v>2.1</v>
          </cell>
          <cell r="T97">
            <v>1.1000000000000001</v>
          </cell>
          <cell r="U97">
            <v>1</v>
          </cell>
          <cell r="V97">
            <v>1.1000000000000001</v>
          </cell>
          <cell r="W97">
            <v>1.1000000000000001</v>
          </cell>
          <cell r="X97">
            <v>1</v>
          </cell>
          <cell r="Y97">
            <v>0</v>
          </cell>
          <cell r="AA97">
            <v>1</v>
          </cell>
          <cell r="AB97">
            <v>1.1000000000000001</v>
          </cell>
        </row>
        <row r="98">
          <cell r="A98">
            <v>25720</v>
          </cell>
          <cell r="B98">
            <v>9.6999999999999993</v>
          </cell>
          <cell r="C98">
            <v>9.9</v>
          </cell>
          <cell r="D98">
            <v>9.6</v>
          </cell>
          <cell r="E98">
            <v>9.5</v>
          </cell>
          <cell r="F98">
            <v>9.9</v>
          </cell>
          <cell r="G98">
            <v>10</v>
          </cell>
          <cell r="I98">
            <v>9.9</v>
          </cell>
          <cell r="J98">
            <v>9.6999999999999993</v>
          </cell>
          <cell r="K98">
            <v>5.4</v>
          </cell>
          <cell r="L98">
            <v>3.1</v>
          </cell>
          <cell r="M98">
            <v>2.1</v>
          </cell>
          <cell r="N98">
            <v>3.3</v>
          </cell>
          <cell r="O98">
            <v>4.2</v>
          </cell>
          <cell r="P98">
            <v>2</v>
          </cell>
          <cell r="R98">
            <v>4.2</v>
          </cell>
          <cell r="S98">
            <v>3.2</v>
          </cell>
          <cell r="T98">
            <v>2.1</v>
          </cell>
          <cell r="U98">
            <v>1</v>
          </cell>
          <cell r="V98">
            <v>0</v>
          </cell>
          <cell r="W98">
            <v>1.1000000000000001</v>
          </cell>
          <cell r="X98">
            <v>2.1</v>
          </cell>
          <cell r="Y98">
            <v>1</v>
          </cell>
          <cell r="AA98">
            <v>1</v>
          </cell>
          <cell r="AB98">
            <v>1</v>
          </cell>
        </row>
        <row r="99">
          <cell r="A99">
            <v>25812</v>
          </cell>
          <cell r="B99">
            <v>9.6999999999999993</v>
          </cell>
          <cell r="C99">
            <v>9.9</v>
          </cell>
          <cell r="D99">
            <v>9.6999999999999993</v>
          </cell>
          <cell r="E99">
            <v>9.5</v>
          </cell>
          <cell r="F99">
            <v>9.9</v>
          </cell>
          <cell r="G99">
            <v>10</v>
          </cell>
          <cell r="I99">
            <v>10</v>
          </cell>
          <cell r="J99">
            <v>9.8000000000000007</v>
          </cell>
          <cell r="K99">
            <v>4.3</v>
          </cell>
          <cell r="L99">
            <v>2.1</v>
          </cell>
          <cell r="M99">
            <v>3.2</v>
          </cell>
          <cell r="N99">
            <v>2.2000000000000002</v>
          </cell>
          <cell r="O99">
            <v>4.2</v>
          </cell>
          <cell r="P99">
            <v>2</v>
          </cell>
          <cell r="R99">
            <v>4.2</v>
          </cell>
          <cell r="S99">
            <v>3.2</v>
          </cell>
          <cell r="T99">
            <v>0</v>
          </cell>
          <cell r="U99">
            <v>0</v>
          </cell>
          <cell r="V99">
            <v>1</v>
          </cell>
          <cell r="W99">
            <v>0</v>
          </cell>
          <cell r="X99">
            <v>0</v>
          </cell>
          <cell r="Y99">
            <v>0</v>
          </cell>
          <cell r="AA99">
            <v>1</v>
          </cell>
          <cell r="AB99">
            <v>1</v>
          </cell>
        </row>
        <row r="100">
          <cell r="A100">
            <v>25903</v>
          </cell>
          <cell r="B100">
            <v>9.9</v>
          </cell>
          <cell r="C100">
            <v>10.1</v>
          </cell>
          <cell r="D100">
            <v>10</v>
          </cell>
          <cell r="E100">
            <v>9.6999999999999993</v>
          </cell>
          <cell r="F100">
            <v>10</v>
          </cell>
          <cell r="G100">
            <v>10.3</v>
          </cell>
          <cell r="I100">
            <v>10.3</v>
          </cell>
          <cell r="J100">
            <v>10</v>
          </cell>
          <cell r="K100">
            <v>5.3</v>
          </cell>
          <cell r="L100">
            <v>4.0999999999999996</v>
          </cell>
          <cell r="M100">
            <v>5.3</v>
          </cell>
          <cell r="N100">
            <v>4.3</v>
          </cell>
          <cell r="O100">
            <v>4.2</v>
          </cell>
          <cell r="P100">
            <v>4</v>
          </cell>
          <cell r="R100">
            <v>6.2</v>
          </cell>
          <cell r="S100">
            <v>5.3</v>
          </cell>
          <cell r="T100">
            <v>2.1</v>
          </cell>
          <cell r="U100">
            <v>2</v>
          </cell>
          <cell r="V100">
            <v>3.1</v>
          </cell>
          <cell r="W100">
            <v>2.1</v>
          </cell>
          <cell r="X100">
            <v>1</v>
          </cell>
          <cell r="Y100">
            <v>3</v>
          </cell>
          <cell r="AA100">
            <v>3</v>
          </cell>
          <cell r="AB100">
            <v>2</v>
          </cell>
        </row>
        <row r="101">
          <cell r="A101">
            <v>25993</v>
          </cell>
          <cell r="B101">
            <v>10.1</v>
          </cell>
          <cell r="C101">
            <v>10.199999999999999</v>
          </cell>
          <cell r="D101">
            <v>10.1</v>
          </cell>
          <cell r="E101">
            <v>9.8000000000000007</v>
          </cell>
          <cell r="F101">
            <v>10.1</v>
          </cell>
          <cell r="G101">
            <v>10.3</v>
          </cell>
          <cell r="I101">
            <v>10.3</v>
          </cell>
          <cell r="J101">
            <v>10.1</v>
          </cell>
          <cell r="K101">
            <v>6.3</v>
          </cell>
          <cell r="L101">
            <v>4.0999999999999996</v>
          </cell>
          <cell r="M101">
            <v>5.2</v>
          </cell>
          <cell r="N101">
            <v>4.3</v>
          </cell>
          <cell r="O101">
            <v>4.0999999999999996</v>
          </cell>
          <cell r="P101">
            <v>4</v>
          </cell>
          <cell r="R101">
            <v>5.0999999999999996</v>
          </cell>
          <cell r="S101">
            <v>5.2</v>
          </cell>
          <cell r="T101">
            <v>2</v>
          </cell>
          <cell r="U101">
            <v>1</v>
          </cell>
          <cell r="V101">
            <v>1</v>
          </cell>
          <cell r="W101">
            <v>1</v>
          </cell>
          <cell r="X101">
            <v>1</v>
          </cell>
          <cell r="Y101">
            <v>0</v>
          </cell>
          <cell r="AA101">
            <v>0</v>
          </cell>
          <cell r="AB101">
            <v>1</v>
          </cell>
        </row>
        <row r="102">
          <cell r="A102">
            <v>26085</v>
          </cell>
          <cell r="B102">
            <v>10.3</v>
          </cell>
          <cell r="C102">
            <v>10.3</v>
          </cell>
          <cell r="D102">
            <v>10.3</v>
          </cell>
          <cell r="E102">
            <v>10</v>
          </cell>
          <cell r="F102">
            <v>10.3</v>
          </cell>
          <cell r="G102">
            <v>10.5</v>
          </cell>
          <cell r="I102">
            <v>10.5</v>
          </cell>
          <cell r="J102">
            <v>10.199999999999999</v>
          </cell>
          <cell r="K102">
            <v>6.2</v>
          </cell>
          <cell r="L102">
            <v>4</v>
          </cell>
          <cell r="M102">
            <v>7.3</v>
          </cell>
          <cell r="N102">
            <v>5.3</v>
          </cell>
          <cell r="O102">
            <v>4</v>
          </cell>
          <cell r="P102">
            <v>5</v>
          </cell>
          <cell r="R102">
            <v>6.1</v>
          </cell>
          <cell r="S102">
            <v>5.2</v>
          </cell>
          <cell r="T102">
            <v>2</v>
          </cell>
          <cell r="U102">
            <v>1</v>
          </cell>
          <cell r="V102">
            <v>2</v>
          </cell>
          <cell r="W102">
            <v>2</v>
          </cell>
          <cell r="X102">
            <v>2</v>
          </cell>
          <cell r="Y102">
            <v>1.9</v>
          </cell>
          <cell r="AA102">
            <v>1.9</v>
          </cell>
          <cell r="AB102">
            <v>1</v>
          </cell>
        </row>
        <row r="103">
          <cell r="A103">
            <v>26177</v>
          </cell>
          <cell r="B103">
            <v>10.6</v>
          </cell>
          <cell r="C103">
            <v>10.5</v>
          </cell>
          <cell r="D103">
            <v>10.4</v>
          </cell>
          <cell r="E103">
            <v>10.1</v>
          </cell>
          <cell r="F103">
            <v>10.4</v>
          </cell>
          <cell r="G103">
            <v>10.7</v>
          </cell>
          <cell r="I103">
            <v>10.7</v>
          </cell>
          <cell r="J103">
            <v>10.5</v>
          </cell>
          <cell r="K103">
            <v>9.3000000000000007</v>
          </cell>
          <cell r="L103">
            <v>6.1</v>
          </cell>
          <cell r="M103">
            <v>7.2</v>
          </cell>
          <cell r="N103">
            <v>6.3</v>
          </cell>
          <cell r="O103">
            <v>5.0999999999999996</v>
          </cell>
          <cell r="P103">
            <v>7</v>
          </cell>
          <cell r="R103">
            <v>7</v>
          </cell>
          <cell r="S103">
            <v>7.1</v>
          </cell>
          <cell r="T103">
            <v>2.9</v>
          </cell>
          <cell r="U103">
            <v>1.9</v>
          </cell>
          <cell r="V103">
            <v>1</v>
          </cell>
          <cell r="W103">
            <v>1</v>
          </cell>
          <cell r="X103">
            <v>1</v>
          </cell>
          <cell r="Y103">
            <v>1.9</v>
          </cell>
          <cell r="AA103">
            <v>1.9</v>
          </cell>
          <cell r="AB103">
            <v>2.9</v>
          </cell>
        </row>
        <row r="104">
          <cell r="A104">
            <v>26268</v>
          </cell>
          <cell r="B104">
            <v>10.8</v>
          </cell>
          <cell r="C104">
            <v>10.7</v>
          </cell>
          <cell r="D104">
            <v>10.7</v>
          </cell>
          <cell r="E104">
            <v>10.3</v>
          </cell>
          <cell r="F104">
            <v>10.6</v>
          </cell>
          <cell r="G104">
            <v>11</v>
          </cell>
          <cell r="I104">
            <v>10.8</v>
          </cell>
          <cell r="J104">
            <v>10.7</v>
          </cell>
          <cell r="K104">
            <v>9.1</v>
          </cell>
          <cell r="L104">
            <v>5.9</v>
          </cell>
          <cell r="M104">
            <v>7</v>
          </cell>
          <cell r="N104">
            <v>6.2</v>
          </cell>
          <cell r="O104">
            <v>6</v>
          </cell>
          <cell r="P104">
            <v>6.8</v>
          </cell>
          <cell r="R104">
            <v>4.9000000000000004</v>
          </cell>
          <cell r="S104">
            <v>7</v>
          </cell>
          <cell r="T104">
            <v>1.9</v>
          </cell>
          <cell r="U104">
            <v>1.9</v>
          </cell>
          <cell r="V104">
            <v>2.9</v>
          </cell>
          <cell r="W104">
            <v>2</v>
          </cell>
          <cell r="X104">
            <v>1.9</v>
          </cell>
          <cell r="Y104">
            <v>2.8</v>
          </cell>
          <cell r="AA104">
            <v>0.9</v>
          </cell>
          <cell r="AB104">
            <v>1.9</v>
          </cell>
        </row>
        <row r="105">
          <cell r="A105">
            <v>26359</v>
          </cell>
          <cell r="B105">
            <v>10.9</v>
          </cell>
          <cell r="C105">
            <v>10.8</v>
          </cell>
          <cell r="D105">
            <v>10.8</v>
          </cell>
          <cell r="E105">
            <v>10.4</v>
          </cell>
          <cell r="F105">
            <v>10.8</v>
          </cell>
          <cell r="G105">
            <v>11.1</v>
          </cell>
          <cell r="I105">
            <v>10.9</v>
          </cell>
          <cell r="J105">
            <v>10.8</v>
          </cell>
          <cell r="K105">
            <v>7.9</v>
          </cell>
          <cell r="L105">
            <v>5.9</v>
          </cell>
          <cell r="M105">
            <v>6.9</v>
          </cell>
          <cell r="N105">
            <v>6.1</v>
          </cell>
          <cell r="O105">
            <v>6.9</v>
          </cell>
          <cell r="P105">
            <v>7.8</v>
          </cell>
          <cell r="R105">
            <v>5.8</v>
          </cell>
          <cell r="S105">
            <v>6.9</v>
          </cell>
          <cell r="T105">
            <v>0.9</v>
          </cell>
          <cell r="U105">
            <v>0.9</v>
          </cell>
          <cell r="V105">
            <v>0.9</v>
          </cell>
          <cell r="W105">
            <v>1</v>
          </cell>
          <cell r="X105">
            <v>1.9</v>
          </cell>
          <cell r="Y105">
            <v>0.9</v>
          </cell>
          <cell r="AA105">
            <v>0.9</v>
          </cell>
          <cell r="AB105">
            <v>0.9</v>
          </cell>
        </row>
        <row r="106">
          <cell r="A106">
            <v>26451</v>
          </cell>
          <cell r="B106">
            <v>11.1</v>
          </cell>
          <cell r="C106">
            <v>11</v>
          </cell>
          <cell r="D106">
            <v>10.9</v>
          </cell>
          <cell r="E106">
            <v>10.5</v>
          </cell>
          <cell r="F106">
            <v>10.9</v>
          </cell>
          <cell r="G106">
            <v>11.1</v>
          </cell>
          <cell r="I106">
            <v>11</v>
          </cell>
          <cell r="J106">
            <v>10.9</v>
          </cell>
          <cell r="K106">
            <v>7.8</v>
          </cell>
          <cell r="L106">
            <v>6.8</v>
          </cell>
          <cell r="M106">
            <v>5.8</v>
          </cell>
          <cell r="N106">
            <v>5</v>
          </cell>
          <cell r="O106">
            <v>5.8</v>
          </cell>
          <cell r="P106">
            <v>5.7</v>
          </cell>
          <cell r="R106">
            <v>4.8</v>
          </cell>
          <cell r="S106">
            <v>6.9</v>
          </cell>
          <cell r="T106">
            <v>1.8</v>
          </cell>
          <cell r="U106">
            <v>1.9</v>
          </cell>
          <cell r="V106">
            <v>0.9</v>
          </cell>
          <cell r="W106">
            <v>1</v>
          </cell>
          <cell r="X106">
            <v>0.9</v>
          </cell>
          <cell r="Y106">
            <v>0</v>
          </cell>
          <cell r="AA106">
            <v>0.9</v>
          </cell>
          <cell r="AB106">
            <v>0.9</v>
          </cell>
        </row>
        <row r="107">
          <cell r="A107">
            <v>26543</v>
          </cell>
          <cell r="B107">
            <v>11.2</v>
          </cell>
          <cell r="C107">
            <v>11.1</v>
          </cell>
          <cell r="D107">
            <v>10.9</v>
          </cell>
          <cell r="E107">
            <v>10.7</v>
          </cell>
          <cell r="F107">
            <v>11</v>
          </cell>
          <cell r="G107">
            <v>11.3</v>
          </cell>
          <cell r="I107">
            <v>11.2</v>
          </cell>
          <cell r="J107">
            <v>11.1</v>
          </cell>
          <cell r="K107">
            <v>5.7</v>
          </cell>
          <cell r="L107">
            <v>5.7</v>
          </cell>
          <cell r="M107">
            <v>4.8</v>
          </cell>
          <cell r="N107">
            <v>5.9</v>
          </cell>
          <cell r="O107">
            <v>5.8</v>
          </cell>
          <cell r="P107">
            <v>5.6</v>
          </cell>
          <cell r="R107">
            <v>4.7</v>
          </cell>
          <cell r="S107">
            <v>5.7</v>
          </cell>
          <cell r="T107">
            <v>0.9</v>
          </cell>
          <cell r="U107">
            <v>0.9</v>
          </cell>
          <cell r="V107">
            <v>0</v>
          </cell>
          <cell r="W107">
            <v>1.9</v>
          </cell>
          <cell r="X107">
            <v>0.9</v>
          </cell>
          <cell r="Y107">
            <v>1.8</v>
          </cell>
          <cell r="AA107">
            <v>1.8</v>
          </cell>
          <cell r="AB107">
            <v>1.8</v>
          </cell>
        </row>
        <row r="108">
          <cell r="A108">
            <v>26634</v>
          </cell>
          <cell r="B108">
            <v>11.3</v>
          </cell>
          <cell r="C108">
            <v>11.2</v>
          </cell>
          <cell r="D108">
            <v>11.1</v>
          </cell>
          <cell r="E108">
            <v>10.8</v>
          </cell>
          <cell r="F108">
            <v>11.1</v>
          </cell>
          <cell r="G108">
            <v>11.4</v>
          </cell>
          <cell r="I108">
            <v>11.3</v>
          </cell>
          <cell r="J108">
            <v>11.2</v>
          </cell>
          <cell r="K108">
            <v>4.5999999999999996</v>
          </cell>
          <cell r="L108">
            <v>4.7</v>
          </cell>
          <cell r="M108">
            <v>3.7</v>
          </cell>
          <cell r="N108">
            <v>4.9000000000000004</v>
          </cell>
          <cell r="O108">
            <v>4.7</v>
          </cell>
          <cell r="P108">
            <v>3.6</v>
          </cell>
          <cell r="R108">
            <v>4.5999999999999996</v>
          </cell>
          <cell r="S108">
            <v>4.7</v>
          </cell>
          <cell r="T108">
            <v>0.9</v>
          </cell>
          <cell r="U108">
            <v>0.9</v>
          </cell>
          <cell r="V108">
            <v>1.8</v>
          </cell>
          <cell r="W108">
            <v>0.9</v>
          </cell>
          <cell r="X108">
            <v>0.9</v>
          </cell>
          <cell r="Y108">
            <v>0.9</v>
          </cell>
          <cell r="AA108">
            <v>0.9</v>
          </cell>
          <cell r="AB108">
            <v>0.9</v>
          </cell>
        </row>
        <row r="109">
          <cell r="A109">
            <v>26724</v>
          </cell>
          <cell r="B109">
            <v>11.6</v>
          </cell>
          <cell r="C109">
            <v>11.5</v>
          </cell>
          <cell r="D109">
            <v>11.4</v>
          </cell>
          <cell r="E109">
            <v>11</v>
          </cell>
          <cell r="F109">
            <v>11.3</v>
          </cell>
          <cell r="G109">
            <v>11.6</v>
          </cell>
          <cell r="I109">
            <v>11.5</v>
          </cell>
          <cell r="J109">
            <v>11.4</v>
          </cell>
          <cell r="K109">
            <v>6.4</v>
          </cell>
          <cell r="L109">
            <v>6.5</v>
          </cell>
          <cell r="M109">
            <v>5.6</v>
          </cell>
          <cell r="N109">
            <v>5.8</v>
          </cell>
          <cell r="O109">
            <v>4.5999999999999996</v>
          </cell>
          <cell r="P109">
            <v>4.5</v>
          </cell>
          <cell r="R109">
            <v>5.5</v>
          </cell>
          <cell r="S109">
            <v>5.6</v>
          </cell>
          <cell r="T109">
            <v>2.7</v>
          </cell>
          <cell r="U109">
            <v>2.7</v>
          </cell>
          <cell r="V109">
            <v>2.7</v>
          </cell>
          <cell r="W109">
            <v>1.9</v>
          </cell>
          <cell r="X109">
            <v>1.8</v>
          </cell>
          <cell r="Y109">
            <v>1.8</v>
          </cell>
          <cell r="AA109">
            <v>1.8</v>
          </cell>
          <cell r="AB109">
            <v>1.8</v>
          </cell>
        </row>
        <row r="110">
          <cell r="A110">
            <v>26816</v>
          </cell>
          <cell r="B110">
            <v>11.9</v>
          </cell>
          <cell r="C110">
            <v>11.9</v>
          </cell>
          <cell r="D110">
            <v>11.7</v>
          </cell>
          <cell r="E110">
            <v>11.4</v>
          </cell>
          <cell r="F110">
            <v>11.6</v>
          </cell>
          <cell r="G110">
            <v>12</v>
          </cell>
          <cell r="I110">
            <v>11.9</v>
          </cell>
          <cell r="J110">
            <v>11.8</v>
          </cell>
          <cell r="K110">
            <v>7.2</v>
          </cell>
          <cell r="L110">
            <v>8.1999999999999993</v>
          </cell>
          <cell r="M110">
            <v>7.3</v>
          </cell>
          <cell r="N110">
            <v>8.6</v>
          </cell>
          <cell r="O110">
            <v>6.4</v>
          </cell>
          <cell r="P110">
            <v>8.1</v>
          </cell>
          <cell r="R110">
            <v>8.1999999999999993</v>
          </cell>
          <cell r="S110">
            <v>8.3000000000000007</v>
          </cell>
          <cell r="T110">
            <v>2.6</v>
          </cell>
          <cell r="U110">
            <v>3.5</v>
          </cell>
          <cell r="V110">
            <v>2.6</v>
          </cell>
          <cell r="W110">
            <v>3.6</v>
          </cell>
          <cell r="X110">
            <v>2.7</v>
          </cell>
          <cell r="Y110">
            <v>3.4</v>
          </cell>
          <cell r="AA110">
            <v>3.5</v>
          </cell>
          <cell r="AB110">
            <v>3.5</v>
          </cell>
        </row>
        <row r="111">
          <cell r="A111">
            <v>26908</v>
          </cell>
          <cell r="B111">
            <v>12.3</v>
          </cell>
          <cell r="C111">
            <v>12.3</v>
          </cell>
          <cell r="D111">
            <v>12.2</v>
          </cell>
          <cell r="E111">
            <v>11.8</v>
          </cell>
          <cell r="F111">
            <v>11.9</v>
          </cell>
          <cell r="G111">
            <v>12.3</v>
          </cell>
          <cell r="I111">
            <v>12.3</v>
          </cell>
          <cell r="J111">
            <v>12.2</v>
          </cell>
          <cell r="K111">
            <v>9.8000000000000007</v>
          </cell>
          <cell r="L111">
            <v>10.8</v>
          </cell>
          <cell r="M111">
            <v>11.9</v>
          </cell>
          <cell r="N111">
            <v>10.3</v>
          </cell>
          <cell r="O111">
            <v>8.1999999999999993</v>
          </cell>
          <cell r="P111">
            <v>8.8000000000000007</v>
          </cell>
          <cell r="R111">
            <v>9.8000000000000007</v>
          </cell>
          <cell r="S111">
            <v>9.9</v>
          </cell>
          <cell r="T111">
            <v>3.4</v>
          </cell>
          <cell r="U111">
            <v>3.4</v>
          </cell>
          <cell r="V111">
            <v>4.3</v>
          </cell>
          <cell r="W111">
            <v>3.5</v>
          </cell>
          <cell r="X111">
            <v>2.6</v>
          </cell>
          <cell r="Y111">
            <v>2.5</v>
          </cell>
          <cell r="AA111">
            <v>3.4</v>
          </cell>
          <cell r="AB111">
            <v>3.4</v>
          </cell>
        </row>
        <row r="112">
          <cell r="A112">
            <v>26999</v>
          </cell>
          <cell r="B112">
            <v>12.8</v>
          </cell>
          <cell r="C112">
            <v>12.7</v>
          </cell>
          <cell r="D112">
            <v>12.7</v>
          </cell>
          <cell r="E112">
            <v>12.3</v>
          </cell>
          <cell r="F112">
            <v>12.3</v>
          </cell>
          <cell r="G112">
            <v>12.9</v>
          </cell>
          <cell r="I112">
            <v>12.8</v>
          </cell>
          <cell r="J112">
            <v>12.6</v>
          </cell>
          <cell r="K112">
            <v>13.3</v>
          </cell>
          <cell r="L112">
            <v>13.4</v>
          </cell>
          <cell r="M112">
            <v>14.4</v>
          </cell>
          <cell r="N112">
            <v>13.9</v>
          </cell>
          <cell r="O112">
            <v>10.8</v>
          </cell>
          <cell r="P112">
            <v>13.2</v>
          </cell>
          <cell r="R112">
            <v>13.3</v>
          </cell>
          <cell r="S112">
            <v>12.5</v>
          </cell>
          <cell r="T112">
            <v>4.0999999999999996</v>
          </cell>
          <cell r="U112">
            <v>3.3</v>
          </cell>
          <cell r="V112">
            <v>4.0999999999999996</v>
          </cell>
          <cell r="W112">
            <v>4.2</v>
          </cell>
          <cell r="X112">
            <v>3.4</v>
          </cell>
          <cell r="Y112">
            <v>4.9000000000000004</v>
          </cell>
          <cell r="AA112">
            <v>4.0999999999999996</v>
          </cell>
          <cell r="AB112">
            <v>3.3</v>
          </cell>
        </row>
        <row r="113">
          <cell r="A113">
            <v>27089</v>
          </cell>
          <cell r="B113">
            <v>13.1</v>
          </cell>
          <cell r="C113">
            <v>13</v>
          </cell>
          <cell r="D113">
            <v>13</v>
          </cell>
          <cell r="E113">
            <v>12.6</v>
          </cell>
          <cell r="F113">
            <v>12.5</v>
          </cell>
          <cell r="G113">
            <v>13.1</v>
          </cell>
          <cell r="I113">
            <v>13.2</v>
          </cell>
          <cell r="J113">
            <v>13</v>
          </cell>
          <cell r="K113">
            <v>12.9</v>
          </cell>
          <cell r="L113">
            <v>13</v>
          </cell>
          <cell r="M113">
            <v>14</v>
          </cell>
          <cell r="N113">
            <v>14.5</v>
          </cell>
          <cell r="O113">
            <v>10.6</v>
          </cell>
          <cell r="P113">
            <v>12.9</v>
          </cell>
          <cell r="R113">
            <v>14.8</v>
          </cell>
          <cell r="S113">
            <v>14</v>
          </cell>
          <cell r="T113">
            <v>2.2999999999999998</v>
          </cell>
          <cell r="U113">
            <v>2.4</v>
          </cell>
          <cell r="V113">
            <v>2.4</v>
          </cell>
          <cell r="W113">
            <v>2.4</v>
          </cell>
          <cell r="X113">
            <v>1.6</v>
          </cell>
          <cell r="Y113">
            <v>1.6</v>
          </cell>
          <cell r="AA113">
            <v>3.1</v>
          </cell>
          <cell r="AB113">
            <v>3.2</v>
          </cell>
        </row>
        <row r="114">
          <cell r="A114">
            <v>27181</v>
          </cell>
          <cell r="B114">
            <v>13.6</v>
          </cell>
          <cell r="C114">
            <v>13.6</v>
          </cell>
          <cell r="D114">
            <v>13.4</v>
          </cell>
          <cell r="E114">
            <v>13.2</v>
          </cell>
          <cell r="F114">
            <v>13</v>
          </cell>
          <cell r="G114">
            <v>13.7</v>
          </cell>
          <cell r="I114">
            <v>13.6</v>
          </cell>
          <cell r="J114">
            <v>13.5</v>
          </cell>
          <cell r="K114">
            <v>14.3</v>
          </cell>
          <cell r="L114">
            <v>14.3</v>
          </cell>
          <cell r="M114">
            <v>14.5</v>
          </cell>
          <cell r="N114">
            <v>15.8</v>
          </cell>
          <cell r="O114">
            <v>12.1</v>
          </cell>
          <cell r="P114">
            <v>14.2</v>
          </cell>
          <cell r="R114">
            <v>14.3</v>
          </cell>
          <cell r="S114">
            <v>14.4</v>
          </cell>
          <cell r="T114">
            <v>3.8</v>
          </cell>
          <cell r="U114">
            <v>4.5999999999999996</v>
          </cell>
          <cell r="V114">
            <v>3.1</v>
          </cell>
          <cell r="W114">
            <v>4.8</v>
          </cell>
          <cell r="X114">
            <v>4</v>
          </cell>
          <cell r="Y114">
            <v>4.5999999999999996</v>
          </cell>
          <cell r="AA114">
            <v>3</v>
          </cell>
          <cell r="AB114">
            <v>3.8</v>
          </cell>
        </row>
        <row r="115">
          <cell r="A115">
            <v>27273</v>
          </cell>
          <cell r="B115">
            <v>14.4</v>
          </cell>
          <cell r="C115">
            <v>14.3</v>
          </cell>
          <cell r="D115">
            <v>14.2</v>
          </cell>
          <cell r="E115">
            <v>13.8</v>
          </cell>
          <cell r="F115">
            <v>13.6</v>
          </cell>
          <cell r="G115">
            <v>14.4</v>
          </cell>
          <cell r="I115">
            <v>14.3</v>
          </cell>
          <cell r="J115">
            <v>14.2</v>
          </cell>
          <cell r="K115">
            <v>17.100000000000001</v>
          </cell>
          <cell r="L115">
            <v>16.3</v>
          </cell>
          <cell r="M115">
            <v>16.399999999999999</v>
          </cell>
          <cell r="N115">
            <v>16.899999999999999</v>
          </cell>
          <cell r="O115">
            <v>14.3</v>
          </cell>
          <cell r="P115">
            <v>17.100000000000001</v>
          </cell>
          <cell r="R115">
            <v>16.3</v>
          </cell>
          <cell r="S115">
            <v>16.399999999999999</v>
          </cell>
          <cell r="T115">
            <v>5.9</v>
          </cell>
          <cell r="U115">
            <v>5.0999999999999996</v>
          </cell>
          <cell r="V115">
            <v>6</v>
          </cell>
          <cell r="W115">
            <v>4.5</v>
          </cell>
          <cell r="X115">
            <v>4.5999999999999996</v>
          </cell>
          <cell r="Y115">
            <v>5.0999999999999996</v>
          </cell>
          <cell r="AA115">
            <v>5.0999999999999996</v>
          </cell>
          <cell r="AB115">
            <v>5.2</v>
          </cell>
        </row>
        <row r="116">
          <cell r="A116">
            <v>27364</v>
          </cell>
          <cell r="B116">
            <v>14.9</v>
          </cell>
          <cell r="C116">
            <v>14.7</v>
          </cell>
          <cell r="D116">
            <v>14.6</v>
          </cell>
          <cell r="E116">
            <v>14.4</v>
          </cell>
          <cell r="F116">
            <v>14.4</v>
          </cell>
          <cell r="G116">
            <v>15.1</v>
          </cell>
          <cell r="I116">
            <v>14.8</v>
          </cell>
          <cell r="J116">
            <v>14.7</v>
          </cell>
          <cell r="K116">
            <v>16.399999999999999</v>
          </cell>
          <cell r="L116">
            <v>15.7</v>
          </cell>
          <cell r="M116">
            <v>15</v>
          </cell>
          <cell r="N116">
            <v>17.100000000000001</v>
          </cell>
          <cell r="O116">
            <v>17.100000000000001</v>
          </cell>
          <cell r="P116">
            <v>17.100000000000001</v>
          </cell>
          <cell r="R116">
            <v>15.6</v>
          </cell>
          <cell r="S116">
            <v>16.7</v>
          </cell>
          <cell r="T116">
            <v>3.5</v>
          </cell>
          <cell r="U116">
            <v>2.8</v>
          </cell>
          <cell r="V116">
            <v>2.8</v>
          </cell>
          <cell r="W116">
            <v>4.3</v>
          </cell>
          <cell r="X116">
            <v>5.9</v>
          </cell>
          <cell r="Y116">
            <v>4.9000000000000004</v>
          </cell>
          <cell r="AA116">
            <v>3.5</v>
          </cell>
          <cell r="AB116">
            <v>3.5</v>
          </cell>
        </row>
        <row r="117">
          <cell r="A117">
            <v>27454</v>
          </cell>
          <cell r="B117">
            <v>15.3</v>
          </cell>
          <cell r="C117">
            <v>15.4</v>
          </cell>
          <cell r="D117">
            <v>15</v>
          </cell>
          <cell r="E117">
            <v>15.1</v>
          </cell>
          <cell r="F117">
            <v>15</v>
          </cell>
          <cell r="G117">
            <v>15.4</v>
          </cell>
          <cell r="I117">
            <v>15.1</v>
          </cell>
          <cell r="J117">
            <v>15.3</v>
          </cell>
          <cell r="K117">
            <v>16.8</v>
          </cell>
          <cell r="L117">
            <v>18.5</v>
          </cell>
          <cell r="M117">
            <v>15.4</v>
          </cell>
          <cell r="N117">
            <v>19.8</v>
          </cell>
          <cell r="O117">
            <v>20</v>
          </cell>
          <cell r="P117">
            <v>17.600000000000001</v>
          </cell>
          <cell r="R117">
            <v>14.4</v>
          </cell>
          <cell r="S117">
            <v>17.7</v>
          </cell>
          <cell r="T117">
            <v>2.7</v>
          </cell>
          <cell r="U117">
            <v>4.8</v>
          </cell>
          <cell r="V117">
            <v>2.7</v>
          </cell>
          <cell r="W117">
            <v>4.9000000000000004</v>
          </cell>
          <cell r="X117">
            <v>4.2</v>
          </cell>
          <cell r="Y117">
            <v>2</v>
          </cell>
          <cell r="AA117">
            <v>2</v>
          </cell>
          <cell r="AB117">
            <v>4.0999999999999996</v>
          </cell>
        </row>
        <row r="118">
          <cell r="A118">
            <v>27546</v>
          </cell>
          <cell r="B118">
            <v>15.9</v>
          </cell>
          <cell r="C118">
            <v>15.9</v>
          </cell>
          <cell r="D118">
            <v>15.4</v>
          </cell>
          <cell r="E118">
            <v>15.6</v>
          </cell>
          <cell r="F118">
            <v>15.6</v>
          </cell>
          <cell r="G118">
            <v>15.9</v>
          </cell>
          <cell r="I118">
            <v>15.8</v>
          </cell>
          <cell r="J118">
            <v>15.8</v>
          </cell>
          <cell r="K118">
            <v>16.899999999999999</v>
          </cell>
          <cell r="L118">
            <v>16.899999999999999</v>
          </cell>
          <cell r="M118">
            <v>14.9</v>
          </cell>
          <cell r="N118">
            <v>18.2</v>
          </cell>
          <cell r="O118">
            <v>20</v>
          </cell>
          <cell r="P118">
            <v>16.100000000000001</v>
          </cell>
          <cell r="R118">
            <v>16.2</v>
          </cell>
          <cell r="S118">
            <v>17</v>
          </cell>
          <cell r="T118">
            <v>3.9</v>
          </cell>
          <cell r="U118">
            <v>3.2</v>
          </cell>
          <cell r="V118">
            <v>2.7</v>
          </cell>
          <cell r="W118">
            <v>3.3</v>
          </cell>
          <cell r="X118">
            <v>4</v>
          </cell>
          <cell r="Y118">
            <v>3.2</v>
          </cell>
          <cell r="AA118">
            <v>4.5999999999999996</v>
          </cell>
          <cell r="AB118">
            <v>3.3</v>
          </cell>
        </row>
        <row r="119">
          <cell r="A119">
            <v>27638</v>
          </cell>
          <cell r="B119">
            <v>16.100000000000001</v>
          </cell>
          <cell r="C119">
            <v>15.9</v>
          </cell>
          <cell r="D119">
            <v>15.7</v>
          </cell>
          <cell r="E119">
            <v>15.5</v>
          </cell>
          <cell r="F119">
            <v>15.6</v>
          </cell>
          <cell r="G119">
            <v>16.100000000000001</v>
          </cell>
          <cell r="I119">
            <v>15.7</v>
          </cell>
          <cell r="J119">
            <v>15.9</v>
          </cell>
          <cell r="K119">
            <v>11.8</v>
          </cell>
          <cell r="L119">
            <v>11.2</v>
          </cell>
          <cell r="M119">
            <v>10.6</v>
          </cell>
          <cell r="N119">
            <v>12.3</v>
          </cell>
          <cell r="O119">
            <v>14.7</v>
          </cell>
          <cell r="P119">
            <v>11.8</v>
          </cell>
          <cell r="R119">
            <v>9.8000000000000007</v>
          </cell>
          <cell r="S119">
            <v>12</v>
          </cell>
          <cell r="T119">
            <v>1.3</v>
          </cell>
          <cell r="U119">
            <v>0</v>
          </cell>
          <cell r="V119">
            <v>1.9</v>
          </cell>
          <cell r="W119">
            <v>-0.6</v>
          </cell>
          <cell r="X119">
            <v>0</v>
          </cell>
          <cell r="Y119">
            <v>1.3</v>
          </cell>
          <cell r="AA119">
            <v>-0.6</v>
          </cell>
          <cell r="AB119">
            <v>0.6</v>
          </cell>
        </row>
        <row r="120">
          <cell r="A120">
            <v>27729</v>
          </cell>
          <cell r="B120">
            <v>16.899999999999999</v>
          </cell>
          <cell r="C120">
            <v>16.899999999999999</v>
          </cell>
          <cell r="D120">
            <v>16.7</v>
          </cell>
          <cell r="E120">
            <v>16.3</v>
          </cell>
          <cell r="F120">
            <v>16.5</v>
          </cell>
          <cell r="G120">
            <v>17.3</v>
          </cell>
          <cell r="I120">
            <v>17</v>
          </cell>
          <cell r="J120">
            <v>16.8</v>
          </cell>
          <cell r="K120">
            <v>13.4</v>
          </cell>
          <cell r="L120">
            <v>15</v>
          </cell>
          <cell r="M120">
            <v>14.4</v>
          </cell>
          <cell r="N120">
            <v>13.2</v>
          </cell>
          <cell r="O120">
            <v>14.6</v>
          </cell>
          <cell r="P120">
            <v>14.6</v>
          </cell>
          <cell r="R120">
            <v>14.9</v>
          </cell>
          <cell r="S120">
            <v>14.3</v>
          </cell>
          <cell r="T120">
            <v>5</v>
          </cell>
          <cell r="U120">
            <v>6.3</v>
          </cell>
          <cell r="V120">
            <v>6.4</v>
          </cell>
          <cell r="W120">
            <v>5.2</v>
          </cell>
          <cell r="X120">
            <v>5.8</v>
          </cell>
          <cell r="Y120">
            <v>7.5</v>
          </cell>
          <cell r="AA120">
            <v>8.3000000000000007</v>
          </cell>
          <cell r="AB120">
            <v>5.7</v>
          </cell>
        </row>
        <row r="121">
          <cell r="A121">
            <v>27820</v>
          </cell>
          <cell r="B121">
            <v>17.399999999999999</v>
          </cell>
          <cell r="C121">
            <v>17.3</v>
          </cell>
          <cell r="D121">
            <v>17.100000000000001</v>
          </cell>
          <cell r="E121">
            <v>16.899999999999999</v>
          </cell>
          <cell r="F121">
            <v>17.100000000000001</v>
          </cell>
          <cell r="G121">
            <v>17.7</v>
          </cell>
          <cell r="I121">
            <v>17.399999999999999</v>
          </cell>
          <cell r="J121">
            <v>17.3</v>
          </cell>
          <cell r="K121">
            <v>13.7</v>
          </cell>
          <cell r="L121">
            <v>12.3</v>
          </cell>
          <cell r="M121">
            <v>14</v>
          </cell>
          <cell r="N121">
            <v>11.9</v>
          </cell>
          <cell r="O121">
            <v>14</v>
          </cell>
          <cell r="P121">
            <v>14.9</v>
          </cell>
          <cell r="R121">
            <v>15.2</v>
          </cell>
          <cell r="S121">
            <v>13.1</v>
          </cell>
          <cell r="T121">
            <v>3</v>
          </cell>
          <cell r="U121">
            <v>2.4</v>
          </cell>
          <cell r="V121">
            <v>2.4</v>
          </cell>
          <cell r="W121">
            <v>3.7</v>
          </cell>
          <cell r="X121">
            <v>3.6</v>
          </cell>
          <cell r="Y121">
            <v>2.2999999999999998</v>
          </cell>
          <cell r="AA121">
            <v>2.4</v>
          </cell>
          <cell r="AB121">
            <v>3</v>
          </cell>
        </row>
        <row r="122">
          <cell r="A122">
            <v>27912</v>
          </cell>
          <cell r="B122">
            <v>17.8</v>
          </cell>
          <cell r="C122">
            <v>17.8</v>
          </cell>
          <cell r="D122">
            <v>17.600000000000001</v>
          </cell>
          <cell r="E122">
            <v>17.399999999999999</v>
          </cell>
          <cell r="F122">
            <v>17.7</v>
          </cell>
          <cell r="G122">
            <v>18.3</v>
          </cell>
          <cell r="I122">
            <v>18</v>
          </cell>
          <cell r="J122">
            <v>17.7</v>
          </cell>
          <cell r="K122">
            <v>11.9</v>
          </cell>
          <cell r="L122">
            <v>11.9</v>
          </cell>
          <cell r="M122">
            <v>14.3</v>
          </cell>
          <cell r="N122">
            <v>11.5</v>
          </cell>
          <cell r="O122">
            <v>13.5</v>
          </cell>
          <cell r="P122">
            <v>15.1</v>
          </cell>
          <cell r="R122">
            <v>13.9</v>
          </cell>
          <cell r="S122">
            <v>12</v>
          </cell>
          <cell r="T122">
            <v>2.2999999999999998</v>
          </cell>
          <cell r="U122">
            <v>2.9</v>
          </cell>
          <cell r="V122">
            <v>2.9</v>
          </cell>
          <cell r="W122">
            <v>3</v>
          </cell>
          <cell r="X122">
            <v>3.5</v>
          </cell>
          <cell r="Y122">
            <v>3.4</v>
          </cell>
          <cell r="AA122">
            <v>3.4</v>
          </cell>
          <cell r="AB122">
            <v>2.2999999999999998</v>
          </cell>
        </row>
        <row r="123">
          <cell r="A123">
            <v>28004</v>
          </cell>
          <cell r="B123">
            <v>18.100000000000001</v>
          </cell>
          <cell r="C123">
            <v>18.2</v>
          </cell>
          <cell r="D123">
            <v>18</v>
          </cell>
          <cell r="E123">
            <v>17.899999999999999</v>
          </cell>
          <cell r="F123">
            <v>18.2</v>
          </cell>
          <cell r="G123">
            <v>18.7</v>
          </cell>
          <cell r="I123">
            <v>18.399999999999999</v>
          </cell>
          <cell r="J123">
            <v>18.100000000000001</v>
          </cell>
          <cell r="K123">
            <v>12.4</v>
          </cell>
          <cell r="L123">
            <v>14.5</v>
          </cell>
          <cell r="M123">
            <v>14.6</v>
          </cell>
          <cell r="N123">
            <v>15.5</v>
          </cell>
          <cell r="O123">
            <v>16.7</v>
          </cell>
          <cell r="P123">
            <v>16.100000000000001</v>
          </cell>
          <cell r="R123">
            <v>17.2</v>
          </cell>
          <cell r="S123">
            <v>13.8</v>
          </cell>
          <cell r="T123">
            <v>1.7</v>
          </cell>
          <cell r="U123">
            <v>2.2000000000000002</v>
          </cell>
          <cell r="V123">
            <v>2.2999999999999998</v>
          </cell>
          <cell r="W123">
            <v>2.9</v>
          </cell>
          <cell r="X123">
            <v>2.8</v>
          </cell>
          <cell r="Y123">
            <v>2.2000000000000002</v>
          </cell>
          <cell r="AA123">
            <v>2.2000000000000002</v>
          </cell>
          <cell r="AB123">
            <v>2.2999999999999998</v>
          </cell>
        </row>
        <row r="124">
          <cell r="A124">
            <v>28095</v>
          </cell>
          <cell r="B124">
            <v>19.100000000000001</v>
          </cell>
          <cell r="C124">
            <v>19.3</v>
          </cell>
          <cell r="D124">
            <v>19.100000000000001</v>
          </cell>
          <cell r="E124">
            <v>19.100000000000001</v>
          </cell>
          <cell r="F124">
            <v>19.3</v>
          </cell>
          <cell r="G124">
            <v>19.8</v>
          </cell>
          <cell r="I124">
            <v>19.399999999999999</v>
          </cell>
          <cell r="J124">
            <v>19.2</v>
          </cell>
          <cell r="K124">
            <v>13</v>
          </cell>
          <cell r="L124">
            <v>14.2</v>
          </cell>
          <cell r="M124">
            <v>14.4</v>
          </cell>
          <cell r="N124">
            <v>17.2</v>
          </cell>
          <cell r="O124">
            <v>17</v>
          </cell>
          <cell r="P124">
            <v>14.5</v>
          </cell>
          <cell r="R124">
            <v>14.1</v>
          </cell>
          <cell r="S124">
            <v>14.3</v>
          </cell>
          <cell r="T124">
            <v>5.5</v>
          </cell>
          <cell r="U124">
            <v>6</v>
          </cell>
          <cell r="V124">
            <v>6.1</v>
          </cell>
          <cell r="W124">
            <v>6.7</v>
          </cell>
          <cell r="X124">
            <v>6</v>
          </cell>
          <cell r="Y124">
            <v>5.9</v>
          </cell>
          <cell r="AA124">
            <v>5.4</v>
          </cell>
          <cell r="AB124">
            <v>6.1</v>
          </cell>
        </row>
        <row r="125">
          <cell r="A125">
            <v>28185</v>
          </cell>
          <cell r="B125">
            <v>19.5</v>
          </cell>
          <cell r="C125">
            <v>19.8</v>
          </cell>
          <cell r="D125">
            <v>19.5</v>
          </cell>
          <cell r="E125">
            <v>19.5</v>
          </cell>
          <cell r="F125">
            <v>19.8</v>
          </cell>
          <cell r="G125">
            <v>20.2</v>
          </cell>
          <cell r="I125">
            <v>19.7</v>
          </cell>
          <cell r="J125">
            <v>19.600000000000001</v>
          </cell>
          <cell r="K125">
            <v>12.1</v>
          </cell>
          <cell r="L125">
            <v>14.5</v>
          </cell>
          <cell r="M125">
            <v>14</v>
          </cell>
          <cell r="N125">
            <v>15.4</v>
          </cell>
          <cell r="O125">
            <v>15.8</v>
          </cell>
          <cell r="P125">
            <v>14.1</v>
          </cell>
          <cell r="R125">
            <v>13.2</v>
          </cell>
          <cell r="S125">
            <v>13.3</v>
          </cell>
          <cell r="T125">
            <v>2.1</v>
          </cell>
          <cell r="U125">
            <v>2.6</v>
          </cell>
          <cell r="V125">
            <v>2.1</v>
          </cell>
          <cell r="W125">
            <v>2.1</v>
          </cell>
          <cell r="X125">
            <v>2.6</v>
          </cell>
          <cell r="Y125">
            <v>2</v>
          </cell>
          <cell r="AA125">
            <v>1.5</v>
          </cell>
          <cell r="AB125">
            <v>2.1</v>
          </cell>
        </row>
        <row r="126">
          <cell r="A126">
            <v>28277</v>
          </cell>
          <cell r="B126">
            <v>19.899999999999999</v>
          </cell>
          <cell r="C126">
            <v>20.399999999999999</v>
          </cell>
          <cell r="D126">
            <v>19.899999999999999</v>
          </cell>
          <cell r="E126">
            <v>19.899999999999999</v>
          </cell>
          <cell r="F126">
            <v>20.2</v>
          </cell>
          <cell r="G126">
            <v>20.7</v>
          </cell>
          <cell r="I126">
            <v>20</v>
          </cell>
          <cell r="J126">
            <v>20.100000000000001</v>
          </cell>
          <cell r="K126">
            <v>11.8</v>
          </cell>
          <cell r="L126">
            <v>14.6</v>
          </cell>
          <cell r="M126">
            <v>13.1</v>
          </cell>
          <cell r="N126">
            <v>14.4</v>
          </cell>
          <cell r="O126">
            <v>14.1</v>
          </cell>
          <cell r="P126">
            <v>13.1</v>
          </cell>
          <cell r="R126">
            <v>11.1</v>
          </cell>
          <cell r="S126">
            <v>13.6</v>
          </cell>
          <cell r="T126">
            <v>2.1</v>
          </cell>
          <cell r="U126">
            <v>3</v>
          </cell>
          <cell r="V126">
            <v>2.1</v>
          </cell>
          <cell r="W126">
            <v>2.1</v>
          </cell>
          <cell r="X126">
            <v>2</v>
          </cell>
          <cell r="Y126">
            <v>2.5</v>
          </cell>
          <cell r="AA126">
            <v>1.5</v>
          </cell>
          <cell r="AB126">
            <v>2.6</v>
          </cell>
        </row>
        <row r="127">
          <cell r="A127">
            <v>28369</v>
          </cell>
          <cell r="B127">
            <v>20.3</v>
          </cell>
          <cell r="C127">
            <v>20.8</v>
          </cell>
          <cell r="D127">
            <v>20.3</v>
          </cell>
          <cell r="E127">
            <v>20.399999999999999</v>
          </cell>
          <cell r="F127">
            <v>20.7</v>
          </cell>
          <cell r="G127">
            <v>21.2</v>
          </cell>
          <cell r="I127">
            <v>20.399999999999999</v>
          </cell>
          <cell r="J127">
            <v>20.5</v>
          </cell>
          <cell r="K127">
            <v>12.2</v>
          </cell>
          <cell r="L127">
            <v>14.3</v>
          </cell>
          <cell r="M127">
            <v>12.8</v>
          </cell>
          <cell r="N127">
            <v>14</v>
          </cell>
          <cell r="O127">
            <v>13.7</v>
          </cell>
          <cell r="P127">
            <v>13.4</v>
          </cell>
          <cell r="R127">
            <v>10.9</v>
          </cell>
          <cell r="S127">
            <v>13.3</v>
          </cell>
          <cell r="T127">
            <v>2</v>
          </cell>
          <cell r="U127">
            <v>2</v>
          </cell>
          <cell r="V127">
            <v>2</v>
          </cell>
          <cell r="W127">
            <v>2.5</v>
          </cell>
          <cell r="X127">
            <v>2.5</v>
          </cell>
          <cell r="Y127">
            <v>2.4</v>
          </cell>
          <cell r="AA127">
            <v>2</v>
          </cell>
          <cell r="AB127">
            <v>2</v>
          </cell>
        </row>
        <row r="128">
          <cell r="A128">
            <v>28460</v>
          </cell>
          <cell r="B128">
            <v>20.7</v>
          </cell>
          <cell r="C128">
            <v>21.2</v>
          </cell>
          <cell r="D128">
            <v>20.7</v>
          </cell>
          <cell r="E128">
            <v>20.9</v>
          </cell>
          <cell r="F128">
            <v>21.5</v>
          </cell>
          <cell r="G128">
            <v>21.7</v>
          </cell>
          <cell r="I128">
            <v>21.1</v>
          </cell>
          <cell r="J128">
            <v>21</v>
          </cell>
          <cell r="K128">
            <v>8.4</v>
          </cell>
          <cell r="L128">
            <v>9.8000000000000007</v>
          </cell>
          <cell r="M128">
            <v>8.4</v>
          </cell>
          <cell r="N128">
            <v>9.4</v>
          </cell>
          <cell r="O128">
            <v>11.4</v>
          </cell>
          <cell r="P128">
            <v>9.6</v>
          </cell>
          <cell r="R128">
            <v>8.8000000000000007</v>
          </cell>
          <cell r="S128">
            <v>9.4</v>
          </cell>
          <cell r="T128">
            <v>2</v>
          </cell>
          <cell r="U128">
            <v>1.9</v>
          </cell>
          <cell r="V128">
            <v>2</v>
          </cell>
          <cell r="W128">
            <v>2.5</v>
          </cell>
          <cell r="X128">
            <v>3.9</v>
          </cell>
          <cell r="Y128">
            <v>2.4</v>
          </cell>
          <cell r="AA128">
            <v>3.4</v>
          </cell>
          <cell r="AB128">
            <v>2.4</v>
          </cell>
        </row>
        <row r="129">
          <cell r="A129">
            <v>28550</v>
          </cell>
          <cell r="B129">
            <v>21</v>
          </cell>
          <cell r="C129">
            <v>21.5</v>
          </cell>
          <cell r="D129">
            <v>21.1</v>
          </cell>
          <cell r="E129">
            <v>21.1</v>
          </cell>
          <cell r="F129">
            <v>21.7</v>
          </cell>
          <cell r="G129">
            <v>22</v>
          </cell>
          <cell r="I129">
            <v>21.3</v>
          </cell>
          <cell r="J129">
            <v>21.3</v>
          </cell>
          <cell r="K129">
            <v>7.7</v>
          </cell>
          <cell r="L129">
            <v>8.6</v>
          </cell>
          <cell r="M129">
            <v>8.1999999999999993</v>
          </cell>
          <cell r="N129">
            <v>8.1999999999999993</v>
          </cell>
          <cell r="O129">
            <v>9.6</v>
          </cell>
          <cell r="P129">
            <v>8.9</v>
          </cell>
          <cell r="R129">
            <v>8.1</v>
          </cell>
          <cell r="S129">
            <v>8.6999999999999993</v>
          </cell>
          <cell r="T129">
            <v>1.4</v>
          </cell>
          <cell r="U129">
            <v>1.4</v>
          </cell>
          <cell r="V129">
            <v>1.9</v>
          </cell>
          <cell r="W129">
            <v>1</v>
          </cell>
          <cell r="X129">
            <v>0.9</v>
          </cell>
          <cell r="Y129">
            <v>1.4</v>
          </cell>
          <cell r="AA129">
            <v>0.9</v>
          </cell>
          <cell r="AB129">
            <v>1.4</v>
          </cell>
        </row>
        <row r="130">
          <cell r="A130">
            <v>28642</v>
          </cell>
          <cell r="B130">
            <v>21.4</v>
          </cell>
          <cell r="C130">
            <v>22</v>
          </cell>
          <cell r="D130">
            <v>21.5</v>
          </cell>
          <cell r="E130">
            <v>21.5</v>
          </cell>
          <cell r="F130">
            <v>22.1</v>
          </cell>
          <cell r="G130">
            <v>22.4</v>
          </cell>
          <cell r="I130">
            <v>21.6</v>
          </cell>
          <cell r="J130">
            <v>21.7</v>
          </cell>
          <cell r="K130">
            <v>7.5</v>
          </cell>
          <cell r="L130">
            <v>7.8</v>
          </cell>
          <cell r="M130">
            <v>8</v>
          </cell>
          <cell r="N130">
            <v>8</v>
          </cell>
          <cell r="O130">
            <v>9.4</v>
          </cell>
          <cell r="P130">
            <v>8.1999999999999993</v>
          </cell>
          <cell r="R130">
            <v>8</v>
          </cell>
          <cell r="S130">
            <v>8</v>
          </cell>
          <cell r="T130">
            <v>1.9</v>
          </cell>
          <cell r="U130">
            <v>2.2999999999999998</v>
          </cell>
          <cell r="V130">
            <v>1.9</v>
          </cell>
          <cell r="W130">
            <v>1.9</v>
          </cell>
          <cell r="X130">
            <v>1.8</v>
          </cell>
          <cell r="Y130">
            <v>1.8</v>
          </cell>
          <cell r="AA130">
            <v>1.4</v>
          </cell>
          <cell r="AB130">
            <v>1.9</v>
          </cell>
        </row>
        <row r="131">
          <cell r="A131">
            <v>28734</v>
          </cell>
          <cell r="B131">
            <v>21.9</v>
          </cell>
          <cell r="C131">
            <v>22.4</v>
          </cell>
          <cell r="D131">
            <v>21.9</v>
          </cell>
          <cell r="E131">
            <v>22</v>
          </cell>
          <cell r="F131">
            <v>22.5</v>
          </cell>
          <cell r="G131">
            <v>22.7</v>
          </cell>
          <cell r="I131">
            <v>22.1</v>
          </cell>
          <cell r="J131">
            <v>22.1</v>
          </cell>
          <cell r="K131">
            <v>7.9</v>
          </cell>
          <cell r="L131">
            <v>7.7</v>
          </cell>
          <cell r="M131">
            <v>7.9</v>
          </cell>
          <cell r="N131">
            <v>7.8</v>
          </cell>
          <cell r="O131">
            <v>8.6999999999999993</v>
          </cell>
          <cell r="P131">
            <v>7.1</v>
          </cell>
          <cell r="R131">
            <v>8.3000000000000007</v>
          </cell>
          <cell r="S131">
            <v>7.8</v>
          </cell>
          <cell r="T131">
            <v>2.2999999999999998</v>
          </cell>
          <cell r="U131">
            <v>1.8</v>
          </cell>
          <cell r="V131">
            <v>1.9</v>
          </cell>
          <cell r="W131">
            <v>2.2999999999999998</v>
          </cell>
          <cell r="X131">
            <v>1.8</v>
          </cell>
          <cell r="Y131">
            <v>1.3</v>
          </cell>
          <cell r="AA131">
            <v>2.2999999999999998</v>
          </cell>
          <cell r="AB131">
            <v>1.8</v>
          </cell>
        </row>
        <row r="132">
          <cell r="A132">
            <v>28825</v>
          </cell>
          <cell r="B132">
            <v>22.4</v>
          </cell>
          <cell r="C132">
            <v>22.8</v>
          </cell>
          <cell r="D132">
            <v>22.6</v>
          </cell>
          <cell r="E132">
            <v>22.3</v>
          </cell>
          <cell r="F132">
            <v>23</v>
          </cell>
          <cell r="G132">
            <v>23.2</v>
          </cell>
          <cell r="I132">
            <v>22.6</v>
          </cell>
          <cell r="J132">
            <v>22.6</v>
          </cell>
          <cell r="K132">
            <v>8.1999999999999993</v>
          </cell>
          <cell r="L132">
            <v>7.5</v>
          </cell>
          <cell r="M132">
            <v>9.1999999999999993</v>
          </cell>
          <cell r="N132">
            <v>6.7</v>
          </cell>
          <cell r="O132">
            <v>7</v>
          </cell>
          <cell r="P132">
            <v>6.9</v>
          </cell>
          <cell r="R132">
            <v>7.1</v>
          </cell>
          <cell r="S132">
            <v>7.6</v>
          </cell>
          <cell r="T132">
            <v>2.2999999999999998</v>
          </cell>
          <cell r="U132">
            <v>1.8</v>
          </cell>
          <cell r="V132">
            <v>3.2</v>
          </cell>
          <cell r="W132">
            <v>1.4</v>
          </cell>
          <cell r="X132">
            <v>2.2000000000000002</v>
          </cell>
          <cell r="Y132">
            <v>2.2000000000000002</v>
          </cell>
          <cell r="AA132">
            <v>2.2999999999999998</v>
          </cell>
          <cell r="AB132">
            <v>2.2999999999999998</v>
          </cell>
        </row>
        <row r="133">
          <cell r="A133">
            <v>28915</v>
          </cell>
          <cell r="B133">
            <v>22.8</v>
          </cell>
          <cell r="C133">
            <v>23.2</v>
          </cell>
          <cell r="D133">
            <v>22.8</v>
          </cell>
          <cell r="E133">
            <v>22.7</v>
          </cell>
          <cell r="F133">
            <v>23.3</v>
          </cell>
          <cell r="G133">
            <v>23.7</v>
          </cell>
          <cell r="I133">
            <v>23</v>
          </cell>
          <cell r="J133">
            <v>23</v>
          </cell>
          <cell r="K133">
            <v>8.6</v>
          </cell>
          <cell r="L133">
            <v>7.9</v>
          </cell>
          <cell r="M133">
            <v>8.1</v>
          </cell>
          <cell r="N133">
            <v>7.6</v>
          </cell>
          <cell r="O133">
            <v>7.4</v>
          </cell>
          <cell r="P133">
            <v>7.7</v>
          </cell>
          <cell r="R133">
            <v>8</v>
          </cell>
          <cell r="S133">
            <v>8</v>
          </cell>
          <cell r="T133">
            <v>1.8</v>
          </cell>
          <cell r="U133">
            <v>1.8</v>
          </cell>
          <cell r="V133">
            <v>0.9</v>
          </cell>
          <cell r="W133">
            <v>1.8</v>
          </cell>
          <cell r="X133">
            <v>1.3</v>
          </cell>
          <cell r="Y133">
            <v>2.2000000000000002</v>
          </cell>
          <cell r="AA133">
            <v>1.8</v>
          </cell>
          <cell r="AB133">
            <v>1.8</v>
          </cell>
        </row>
        <row r="134">
          <cell r="A134">
            <v>29007</v>
          </cell>
          <cell r="B134">
            <v>23.5</v>
          </cell>
          <cell r="C134">
            <v>23.8</v>
          </cell>
          <cell r="D134">
            <v>23.3</v>
          </cell>
          <cell r="E134">
            <v>23.3</v>
          </cell>
          <cell r="F134">
            <v>24</v>
          </cell>
          <cell r="G134">
            <v>24.4</v>
          </cell>
          <cell r="I134">
            <v>23.7</v>
          </cell>
          <cell r="J134">
            <v>23.6</v>
          </cell>
          <cell r="K134">
            <v>9.8000000000000007</v>
          </cell>
          <cell r="L134">
            <v>8.1999999999999993</v>
          </cell>
          <cell r="M134">
            <v>8.4</v>
          </cell>
          <cell r="N134">
            <v>8.4</v>
          </cell>
          <cell r="O134">
            <v>8.6</v>
          </cell>
          <cell r="P134">
            <v>8.9</v>
          </cell>
          <cell r="R134">
            <v>9.6999999999999993</v>
          </cell>
          <cell r="S134">
            <v>8.8000000000000007</v>
          </cell>
          <cell r="T134">
            <v>3.1</v>
          </cell>
          <cell r="U134">
            <v>2.6</v>
          </cell>
          <cell r="V134">
            <v>2.2000000000000002</v>
          </cell>
          <cell r="W134">
            <v>2.6</v>
          </cell>
          <cell r="X134">
            <v>3</v>
          </cell>
          <cell r="Y134">
            <v>3</v>
          </cell>
          <cell r="AA134">
            <v>3</v>
          </cell>
          <cell r="AB134">
            <v>2.6</v>
          </cell>
        </row>
        <row r="135">
          <cell r="A135">
            <v>29099</v>
          </cell>
          <cell r="B135">
            <v>24.1</v>
          </cell>
          <cell r="C135">
            <v>24.5</v>
          </cell>
          <cell r="D135">
            <v>23.8</v>
          </cell>
          <cell r="E135">
            <v>23.7</v>
          </cell>
          <cell r="F135">
            <v>24.4</v>
          </cell>
          <cell r="G135">
            <v>25</v>
          </cell>
          <cell r="I135">
            <v>24.3</v>
          </cell>
          <cell r="J135">
            <v>24.2</v>
          </cell>
          <cell r="K135">
            <v>10</v>
          </cell>
          <cell r="L135">
            <v>9.4</v>
          </cell>
          <cell r="M135">
            <v>8.6999999999999993</v>
          </cell>
          <cell r="N135">
            <v>7.7</v>
          </cell>
          <cell r="O135">
            <v>8.4</v>
          </cell>
          <cell r="P135">
            <v>10.1</v>
          </cell>
          <cell r="R135">
            <v>10</v>
          </cell>
          <cell r="S135">
            <v>9.5</v>
          </cell>
          <cell r="T135">
            <v>2.6</v>
          </cell>
          <cell r="U135">
            <v>2.9</v>
          </cell>
          <cell r="V135">
            <v>2.1</v>
          </cell>
          <cell r="W135">
            <v>1.7</v>
          </cell>
          <cell r="X135">
            <v>1.7</v>
          </cell>
          <cell r="Y135">
            <v>2.5</v>
          </cell>
          <cell r="AA135">
            <v>2.5</v>
          </cell>
          <cell r="AB135">
            <v>2.5</v>
          </cell>
        </row>
        <row r="136">
          <cell r="A136">
            <v>29190</v>
          </cell>
          <cell r="B136">
            <v>24.7</v>
          </cell>
          <cell r="C136">
            <v>25.1</v>
          </cell>
          <cell r="D136">
            <v>24.6</v>
          </cell>
          <cell r="E136">
            <v>24.6</v>
          </cell>
          <cell r="F136">
            <v>25.2</v>
          </cell>
          <cell r="G136">
            <v>25.7</v>
          </cell>
          <cell r="I136">
            <v>24.9</v>
          </cell>
          <cell r="J136">
            <v>24.9</v>
          </cell>
          <cell r="K136">
            <v>10.3</v>
          </cell>
          <cell r="L136">
            <v>10.1</v>
          </cell>
          <cell r="M136">
            <v>8.8000000000000007</v>
          </cell>
          <cell r="N136">
            <v>10.3</v>
          </cell>
          <cell r="O136">
            <v>9.6</v>
          </cell>
          <cell r="P136">
            <v>10.8</v>
          </cell>
          <cell r="R136">
            <v>10.199999999999999</v>
          </cell>
          <cell r="S136">
            <v>10.199999999999999</v>
          </cell>
          <cell r="T136">
            <v>2.5</v>
          </cell>
          <cell r="U136">
            <v>2.4</v>
          </cell>
          <cell r="V136">
            <v>3.4</v>
          </cell>
          <cell r="W136">
            <v>3.8</v>
          </cell>
          <cell r="X136">
            <v>3.3</v>
          </cell>
          <cell r="Y136">
            <v>2.8</v>
          </cell>
          <cell r="AA136">
            <v>2.5</v>
          </cell>
          <cell r="AB136">
            <v>2.9</v>
          </cell>
        </row>
        <row r="137">
          <cell r="A137">
            <v>29281</v>
          </cell>
          <cell r="B137">
            <v>25.4</v>
          </cell>
          <cell r="C137">
            <v>25.5</v>
          </cell>
          <cell r="D137">
            <v>25.2</v>
          </cell>
          <cell r="E137">
            <v>25.1</v>
          </cell>
          <cell r="F137">
            <v>25.7</v>
          </cell>
          <cell r="G137">
            <v>26.2</v>
          </cell>
          <cell r="I137">
            <v>25.6</v>
          </cell>
          <cell r="J137">
            <v>25.4</v>
          </cell>
          <cell r="K137">
            <v>11.4</v>
          </cell>
          <cell r="L137">
            <v>9.9</v>
          </cell>
          <cell r="M137">
            <v>10.5</v>
          </cell>
          <cell r="N137">
            <v>10.6</v>
          </cell>
          <cell r="O137">
            <v>10.3</v>
          </cell>
          <cell r="P137">
            <v>10.5</v>
          </cell>
          <cell r="R137">
            <v>11.3</v>
          </cell>
          <cell r="S137">
            <v>10.4</v>
          </cell>
          <cell r="T137">
            <v>2.8</v>
          </cell>
          <cell r="U137">
            <v>1.6</v>
          </cell>
          <cell r="V137">
            <v>2.4</v>
          </cell>
          <cell r="W137">
            <v>2</v>
          </cell>
          <cell r="X137">
            <v>2</v>
          </cell>
          <cell r="Y137">
            <v>1.9</v>
          </cell>
          <cell r="AA137">
            <v>2.8</v>
          </cell>
          <cell r="AB137">
            <v>2</v>
          </cell>
        </row>
        <row r="138">
          <cell r="A138">
            <v>29373</v>
          </cell>
          <cell r="B138">
            <v>26.1</v>
          </cell>
          <cell r="C138">
            <v>26.3</v>
          </cell>
          <cell r="D138">
            <v>25.8</v>
          </cell>
          <cell r="E138">
            <v>25.8</v>
          </cell>
          <cell r="F138">
            <v>26.3</v>
          </cell>
          <cell r="G138">
            <v>26.8</v>
          </cell>
          <cell r="I138">
            <v>26.3</v>
          </cell>
          <cell r="J138">
            <v>26.2</v>
          </cell>
          <cell r="K138">
            <v>11.1</v>
          </cell>
          <cell r="L138">
            <v>10.5</v>
          </cell>
          <cell r="M138">
            <v>10.7</v>
          </cell>
          <cell r="N138">
            <v>10.7</v>
          </cell>
          <cell r="O138">
            <v>9.6</v>
          </cell>
          <cell r="P138">
            <v>9.8000000000000007</v>
          </cell>
          <cell r="R138">
            <v>11</v>
          </cell>
          <cell r="S138">
            <v>11</v>
          </cell>
          <cell r="T138">
            <v>2.8</v>
          </cell>
          <cell r="U138">
            <v>3.1</v>
          </cell>
          <cell r="V138">
            <v>2.4</v>
          </cell>
          <cell r="W138">
            <v>2.8</v>
          </cell>
          <cell r="X138">
            <v>2.2999999999999998</v>
          </cell>
          <cell r="Y138">
            <v>2.2999999999999998</v>
          </cell>
          <cell r="AA138">
            <v>2.7</v>
          </cell>
          <cell r="AB138">
            <v>3.1</v>
          </cell>
        </row>
        <row r="139">
          <cell r="A139">
            <v>29465</v>
          </cell>
          <cell r="B139">
            <v>26.6</v>
          </cell>
          <cell r="C139">
            <v>26.8</v>
          </cell>
          <cell r="D139">
            <v>26.2</v>
          </cell>
          <cell r="E139">
            <v>26.1</v>
          </cell>
          <cell r="F139">
            <v>26.9</v>
          </cell>
          <cell r="G139">
            <v>27.5</v>
          </cell>
          <cell r="H139">
            <v>28.8</v>
          </cell>
          <cell r="I139">
            <v>26.8</v>
          </cell>
          <cell r="J139">
            <v>26.6</v>
          </cell>
          <cell r="K139">
            <v>10.4</v>
          </cell>
          <cell r="L139">
            <v>9.4</v>
          </cell>
          <cell r="M139">
            <v>10.1</v>
          </cell>
          <cell r="N139">
            <v>10.1</v>
          </cell>
          <cell r="O139">
            <v>10.199999999999999</v>
          </cell>
          <cell r="P139">
            <v>10</v>
          </cell>
          <cell r="R139">
            <v>10.3</v>
          </cell>
          <cell r="S139">
            <v>9.9</v>
          </cell>
          <cell r="T139">
            <v>1.9</v>
          </cell>
          <cell r="U139">
            <v>1.9</v>
          </cell>
          <cell r="V139">
            <v>1.6</v>
          </cell>
          <cell r="W139">
            <v>1.2</v>
          </cell>
          <cell r="X139">
            <v>2.2999999999999998</v>
          </cell>
          <cell r="Y139">
            <v>2.6</v>
          </cell>
          <cell r="AA139">
            <v>1.9</v>
          </cell>
          <cell r="AB139">
            <v>1.5</v>
          </cell>
        </row>
        <row r="140">
          <cell r="A140">
            <v>29556</v>
          </cell>
          <cell r="B140">
            <v>27.1</v>
          </cell>
          <cell r="C140">
            <v>27.4</v>
          </cell>
          <cell r="D140">
            <v>26.8</v>
          </cell>
          <cell r="E140">
            <v>26.7</v>
          </cell>
          <cell r="F140">
            <v>27.3</v>
          </cell>
          <cell r="G140">
            <v>28</v>
          </cell>
          <cell r="H140">
            <v>29.5</v>
          </cell>
          <cell r="I140">
            <v>27.4</v>
          </cell>
          <cell r="J140">
            <v>27.2</v>
          </cell>
          <cell r="K140">
            <v>9.6999999999999993</v>
          </cell>
          <cell r="L140">
            <v>9.1999999999999993</v>
          </cell>
          <cell r="M140">
            <v>8.9</v>
          </cell>
          <cell r="N140">
            <v>8.5</v>
          </cell>
          <cell r="O140">
            <v>8.3000000000000007</v>
          </cell>
          <cell r="P140">
            <v>8.9</v>
          </cell>
          <cell r="R140">
            <v>10</v>
          </cell>
          <cell r="S140">
            <v>9.1999999999999993</v>
          </cell>
          <cell r="T140">
            <v>1.9</v>
          </cell>
          <cell r="U140">
            <v>2.2000000000000002</v>
          </cell>
          <cell r="V140">
            <v>2.2999999999999998</v>
          </cell>
          <cell r="W140">
            <v>2.2999999999999998</v>
          </cell>
          <cell r="X140">
            <v>1.5</v>
          </cell>
          <cell r="Y140">
            <v>1.8</v>
          </cell>
          <cell r="Z140">
            <v>2.4</v>
          </cell>
          <cell r="AA140">
            <v>2.2000000000000002</v>
          </cell>
          <cell r="AB140">
            <v>2.2999999999999998</v>
          </cell>
        </row>
        <row r="141">
          <cell r="A141">
            <v>29646</v>
          </cell>
          <cell r="B141">
            <v>27.9</v>
          </cell>
          <cell r="C141">
            <v>28</v>
          </cell>
          <cell r="D141">
            <v>27.4</v>
          </cell>
          <cell r="E141">
            <v>27.4</v>
          </cell>
          <cell r="F141">
            <v>27.9</v>
          </cell>
          <cell r="G141">
            <v>28.6</v>
          </cell>
          <cell r="H141">
            <v>30.1</v>
          </cell>
          <cell r="I141">
            <v>28</v>
          </cell>
          <cell r="J141">
            <v>27.8</v>
          </cell>
          <cell r="K141">
            <v>9.8000000000000007</v>
          </cell>
          <cell r="L141">
            <v>9.8000000000000007</v>
          </cell>
          <cell r="M141">
            <v>8.6999999999999993</v>
          </cell>
          <cell r="N141">
            <v>9.1999999999999993</v>
          </cell>
          <cell r="O141">
            <v>8.6</v>
          </cell>
          <cell r="P141">
            <v>9.1999999999999993</v>
          </cell>
          <cell r="R141">
            <v>9.4</v>
          </cell>
          <cell r="S141">
            <v>9.4</v>
          </cell>
          <cell r="T141">
            <v>3</v>
          </cell>
          <cell r="U141">
            <v>2.2000000000000002</v>
          </cell>
          <cell r="V141">
            <v>2.2000000000000002</v>
          </cell>
          <cell r="W141">
            <v>2.6</v>
          </cell>
          <cell r="X141">
            <v>2.2000000000000002</v>
          </cell>
          <cell r="Y141">
            <v>2.1</v>
          </cell>
          <cell r="Z141">
            <v>2</v>
          </cell>
          <cell r="AA141">
            <v>2.2000000000000002</v>
          </cell>
          <cell r="AB141">
            <v>2.2000000000000002</v>
          </cell>
        </row>
        <row r="142">
          <cell r="A142">
            <v>29738</v>
          </cell>
          <cell r="B142">
            <v>28.4</v>
          </cell>
          <cell r="C142">
            <v>28.6</v>
          </cell>
          <cell r="D142">
            <v>28.1</v>
          </cell>
          <cell r="E142">
            <v>28.1</v>
          </cell>
          <cell r="F142">
            <v>28.5</v>
          </cell>
          <cell r="G142">
            <v>29.2</v>
          </cell>
          <cell r="H142">
            <v>30.6</v>
          </cell>
          <cell r="I142">
            <v>28.7</v>
          </cell>
          <cell r="J142">
            <v>28.4</v>
          </cell>
          <cell r="K142">
            <v>8.8000000000000007</v>
          </cell>
          <cell r="L142">
            <v>8.6999999999999993</v>
          </cell>
          <cell r="M142">
            <v>8.9</v>
          </cell>
          <cell r="N142">
            <v>8.9</v>
          </cell>
          <cell r="O142">
            <v>8.4</v>
          </cell>
          <cell r="P142">
            <v>9</v>
          </cell>
          <cell r="R142">
            <v>9.1</v>
          </cell>
          <cell r="S142">
            <v>8.4</v>
          </cell>
          <cell r="T142">
            <v>1.8</v>
          </cell>
          <cell r="U142">
            <v>2.1</v>
          </cell>
          <cell r="V142">
            <v>2.6</v>
          </cell>
          <cell r="W142">
            <v>2.6</v>
          </cell>
          <cell r="X142">
            <v>2.2000000000000002</v>
          </cell>
          <cell r="Y142">
            <v>2.1</v>
          </cell>
          <cell r="Z142">
            <v>1.7</v>
          </cell>
          <cell r="AA142">
            <v>2.5</v>
          </cell>
          <cell r="AB142">
            <v>2.2000000000000002</v>
          </cell>
        </row>
        <row r="143">
          <cell r="A143">
            <v>29830</v>
          </cell>
          <cell r="B143">
            <v>28.9</v>
          </cell>
          <cell r="C143">
            <v>29.3</v>
          </cell>
          <cell r="D143">
            <v>28.8</v>
          </cell>
          <cell r="E143">
            <v>28.7</v>
          </cell>
          <cell r="F143">
            <v>29.4</v>
          </cell>
          <cell r="G143">
            <v>29.9</v>
          </cell>
          <cell r="H143">
            <v>31.3</v>
          </cell>
          <cell r="I143">
            <v>29.3</v>
          </cell>
          <cell r="J143">
            <v>29</v>
          </cell>
          <cell r="K143">
            <v>8.6</v>
          </cell>
          <cell r="L143">
            <v>9.3000000000000007</v>
          </cell>
          <cell r="M143">
            <v>9.9</v>
          </cell>
          <cell r="N143">
            <v>10</v>
          </cell>
          <cell r="O143">
            <v>9.3000000000000007</v>
          </cell>
          <cell r="P143">
            <v>8.6999999999999993</v>
          </cell>
          <cell r="Q143">
            <v>8.6999999999999993</v>
          </cell>
          <cell r="R143">
            <v>9.3000000000000007</v>
          </cell>
          <cell r="S143">
            <v>9</v>
          </cell>
          <cell r="T143">
            <v>1.8</v>
          </cell>
          <cell r="U143">
            <v>2.4</v>
          </cell>
          <cell r="V143">
            <v>2.5</v>
          </cell>
          <cell r="W143">
            <v>2.1</v>
          </cell>
          <cell r="X143">
            <v>3.2</v>
          </cell>
          <cell r="Y143">
            <v>2.4</v>
          </cell>
          <cell r="Z143">
            <v>2.2999999999999998</v>
          </cell>
          <cell r="AA143">
            <v>2.1</v>
          </cell>
          <cell r="AB143">
            <v>2.1</v>
          </cell>
        </row>
        <row r="144">
          <cell r="A144">
            <v>29921</v>
          </cell>
          <cell r="B144">
            <v>30.1</v>
          </cell>
          <cell r="C144">
            <v>30.6</v>
          </cell>
          <cell r="D144">
            <v>29.9</v>
          </cell>
          <cell r="E144">
            <v>29.8</v>
          </cell>
          <cell r="F144">
            <v>30.7</v>
          </cell>
          <cell r="G144">
            <v>31</v>
          </cell>
          <cell r="H144">
            <v>33.1</v>
          </cell>
          <cell r="I144">
            <v>30.5</v>
          </cell>
          <cell r="J144">
            <v>30.2</v>
          </cell>
          <cell r="K144">
            <v>11.1</v>
          </cell>
          <cell r="L144">
            <v>11.7</v>
          </cell>
          <cell r="M144">
            <v>11.6</v>
          </cell>
          <cell r="N144">
            <v>11.6</v>
          </cell>
          <cell r="O144">
            <v>12.5</v>
          </cell>
          <cell r="P144">
            <v>10.7</v>
          </cell>
          <cell r="Q144">
            <v>12.2</v>
          </cell>
          <cell r="R144">
            <v>11.3</v>
          </cell>
          <cell r="S144">
            <v>11</v>
          </cell>
          <cell r="T144">
            <v>4.2</v>
          </cell>
          <cell r="U144">
            <v>4.4000000000000004</v>
          </cell>
          <cell r="V144">
            <v>3.8</v>
          </cell>
          <cell r="W144">
            <v>3.8</v>
          </cell>
          <cell r="X144">
            <v>4.4000000000000004</v>
          </cell>
          <cell r="Y144">
            <v>3.7</v>
          </cell>
          <cell r="Z144">
            <v>5.8</v>
          </cell>
          <cell r="AA144">
            <v>4.0999999999999996</v>
          </cell>
          <cell r="AB144">
            <v>4.0999999999999996</v>
          </cell>
        </row>
        <row r="145">
          <cell r="A145">
            <v>30011</v>
          </cell>
          <cell r="B145">
            <v>30.7</v>
          </cell>
          <cell r="C145">
            <v>31</v>
          </cell>
          <cell r="D145">
            <v>30.6</v>
          </cell>
          <cell r="E145">
            <v>30.2</v>
          </cell>
          <cell r="F145">
            <v>31</v>
          </cell>
          <cell r="G145">
            <v>31.5</v>
          </cell>
          <cell r="H145">
            <v>33.6</v>
          </cell>
          <cell r="I145">
            <v>31</v>
          </cell>
          <cell r="J145">
            <v>30.8</v>
          </cell>
          <cell r="K145">
            <v>10</v>
          </cell>
          <cell r="L145">
            <v>10.7</v>
          </cell>
          <cell r="M145">
            <v>11.7</v>
          </cell>
          <cell r="N145">
            <v>10.199999999999999</v>
          </cell>
          <cell r="O145">
            <v>11.1</v>
          </cell>
          <cell r="P145">
            <v>10.1</v>
          </cell>
          <cell r="Q145">
            <v>11.6</v>
          </cell>
          <cell r="R145">
            <v>10.7</v>
          </cell>
          <cell r="S145">
            <v>10.8</v>
          </cell>
          <cell r="T145">
            <v>2</v>
          </cell>
          <cell r="U145">
            <v>1.3</v>
          </cell>
          <cell r="V145">
            <v>2.2999999999999998</v>
          </cell>
          <cell r="W145">
            <v>1.3</v>
          </cell>
          <cell r="X145">
            <v>1</v>
          </cell>
          <cell r="Y145">
            <v>1.6</v>
          </cell>
          <cell r="Z145">
            <v>1.5</v>
          </cell>
          <cell r="AA145">
            <v>1.6</v>
          </cell>
          <cell r="AB145">
            <v>2</v>
          </cell>
        </row>
        <row r="146">
          <cell r="A146">
            <v>30103</v>
          </cell>
          <cell r="B146">
            <v>31.6</v>
          </cell>
          <cell r="C146">
            <v>31.7</v>
          </cell>
          <cell r="D146">
            <v>31</v>
          </cell>
          <cell r="E146">
            <v>31</v>
          </cell>
          <cell r="F146">
            <v>31.6</v>
          </cell>
          <cell r="G146">
            <v>32.1</v>
          </cell>
          <cell r="H146">
            <v>34.200000000000003</v>
          </cell>
          <cell r="I146">
            <v>31.9</v>
          </cell>
          <cell r="J146">
            <v>31.5</v>
          </cell>
          <cell r="K146">
            <v>11.3</v>
          </cell>
          <cell r="L146">
            <v>10.8</v>
          </cell>
          <cell r="M146">
            <v>10.3</v>
          </cell>
          <cell r="N146">
            <v>10.3</v>
          </cell>
          <cell r="O146">
            <v>10.9</v>
          </cell>
          <cell r="P146">
            <v>9.9</v>
          </cell>
          <cell r="Q146">
            <v>11.8</v>
          </cell>
          <cell r="R146">
            <v>11.1</v>
          </cell>
          <cell r="S146">
            <v>10.9</v>
          </cell>
          <cell r="T146">
            <v>2.9</v>
          </cell>
          <cell r="U146">
            <v>2.2999999999999998</v>
          </cell>
          <cell r="V146">
            <v>1.3</v>
          </cell>
          <cell r="W146">
            <v>2.6</v>
          </cell>
          <cell r="X146">
            <v>1.9</v>
          </cell>
          <cell r="Y146">
            <v>1.9</v>
          </cell>
          <cell r="Z146">
            <v>1.8</v>
          </cell>
          <cell r="AA146">
            <v>2.9</v>
          </cell>
          <cell r="AB146">
            <v>2.2999999999999998</v>
          </cell>
        </row>
        <row r="147">
          <cell r="A147">
            <v>30195</v>
          </cell>
          <cell r="B147">
            <v>32.700000000000003</v>
          </cell>
          <cell r="C147">
            <v>32.799999999999997</v>
          </cell>
          <cell r="D147">
            <v>32</v>
          </cell>
          <cell r="E147">
            <v>32.1</v>
          </cell>
          <cell r="F147">
            <v>32.799999999999997</v>
          </cell>
          <cell r="G147">
            <v>33.1</v>
          </cell>
          <cell r="H147">
            <v>35.299999999999997</v>
          </cell>
          <cell r="I147">
            <v>32.9</v>
          </cell>
          <cell r="J147">
            <v>32.6</v>
          </cell>
          <cell r="K147">
            <v>13.1</v>
          </cell>
          <cell r="L147">
            <v>11.9</v>
          </cell>
          <cell r="M147">
            <v>11.1</v>
          </cell>
          <cell r="N147">
            <v>11.8</v>
          </cell>
          <cell r="O147">
            <v>11.6</v>
          </cell>
          <cell r="P147">
            <v>10.7</v>
          </cell>
          <cell r="Q147">
            <v>12.8</v>
          </cell>
          <cell r="R147">
            <v>12.3</v>
          </cell>
          <cell r="S147">
            <v>12.4</v>
          </cell>
          <cell r="T147">
            <v>3.5</v>
          </cell>
          <cell r="U147">
            <v>3.5</v>
          </cell>
          <cell r="V147">
            <v>3.2</v>
          </cell>
          <cell r="W147">
            <v>3.5</v>
          </cell>
          <cell r="X147">
            <v>3.8</v>
          </cell>
          <cell r="Y147">
            <v>3.1</v>
          </cell>
          <cell r="Z147">
            <v>3.2</v>
          </cell>
          <cell r="AA147">
            <v>3.1</v>
          </cell>
          <cell r="AB147">
            <v>3.5</v>
          </cell>
        </row>
        <row r="148">
          <cell r="A148">
            <v>30286</v>
          </cell>
          <cell r="B148">
            <v>33.700000000000003</v>
          </cell>
          <cell r="C148">
            <v>33.700000000000003</v>
          </cell>
          <cell r="D148">
            <v>33.1</v>
          </cell>
          <cell r="E148">
            <v>33</v>
          </cell>
          <cell r="F148">
            <v>33.700000000000003</v>
          </cell>
          <cell r="G148">
            <v>34.200000000000003</v>
          </cell>
          <cell r="H148">
            <v>36.4</v>
          </cell>
          <cell r="I148">
            <v>34.200000000000003</v>
          </cell>
          <cell r="J148">
            <v>33.6</v>
          </cell>
          <cell r="K148">
            <v>12</v>
          </cell>
          <cell r="L148">
            <v>10.1</v>
          </cell>
          <cell r="M148">
            <v>10.7</v>
          </cell>
          <cell r="N148">
            <v>10.7</v>
          </cell>
          <cell r="O148">
            <v>9.8000000000000007</v>
          </cell>
          <cell r="P148">
            <v>10.3</v>
          </cell>
          <cell r="Q148">
            <v>10</v>
          </cell>
          <cell r="R148">
            <v>12.1</v>
          </cell>
          <cell r="S148">
            <v>11.3</v>
          </cell>
          <cell r="T148">
            <v>3.1</v>
          </cell>
          <cell r="U148">
            <v>2.7</v>
          </cell>
          <cell r="V148">
            <v>3.4</v>
          </cell>
          <cell r="W148">
            <v>2.8</v>
          </cell>
          <cell r="X148">
            <v>2.7</v>
          </cell>
          <cell r="Y148">
            <v>3.3</v>
          </cell>
          <cell r="Z148">
            <v>3.1</v>
          </cell>
          <cell r="AA148">
            <v>4</v>
          </cell>
          <cell r="AB148">
            <v>3.1</v>
          </cell>
        </row>
        <row r="149">
          <cell r="A149">
            <v>30376</v>
          </cell>
          <cell r="B149">
            <v>34.4</v>
          </cell>
          <cell r="C149">
            <v>34.4</v>
          </cell>
          <cell r="D149">
            <v>33.9</v>
          </cell>
          <cell r="E149">
            <v>33.9</v>
          </cell>
          <cell r="F149">
            <v>34.200000000000003</v>
          </cell>
          <cell r="G149">
            <v>35</v>
          </cell>
          <cell r="H149">
            <v>37.1</v>
          </cell>
          <cell r="I149">
            <v>34.9</v>
          </cell>
          <cell r="J149">
            <v>34.299999999999997</v>
          </cell>
          <cell r="K149">
            <v>12.1</v>
          </cell>
          <cell r="L149">
            <v>11</v>
          </cell>
          <cell r="M149">
            <v>10.8</v>
          </cell>
          <cell r="N149">
            <v>12.3</v>
          </cell>
          <cell r="O149">
            <v>10.3</v>
          </cell>
          <cell r="P149">
            <v>11.1</v>
          </cell>
          <cell r="Q149">
            <v>10.4</v>
          </cell>
          <cell r="R149">
            <v>12.6</v>
          </cell>
          <cell r="S149">
            <v>11.4</v>
          </cell>
          <cell r="T149">
            <v>2.1</v>
          </cell>
          <cell r="U149">
            <v>2.1</v>
          </cell>
          <cell r="V149">
            <v>2.4</v>
          </cell>
          <cell r="W149">
            <v>2.7</v>
          </cell>
          <cell r="X149">
            <v>1.5</v>
          </cell>
          <cell r="Y149">
            <v>2.2999999999999998</v>
          </cell>
          <cell r="Z149">
            <v>1.9</v>
          </cell>
          <cell r="AA149">
            <v>2</v>
          </cell>
          <cell r="AB149">
            <v>2.1</v>
          </cell>
        </row>
        <row r="150">
          <cell r="A150">
            <v>30468</v>
          </cell>
          <cell r="B150">
            <v>35.1</v>
          </cell>
          <cell r="C150">
            <v>35.4</v>
          </cell>
          <cell r="D150">
            <v>34.299999999999997</v>
          </cell>
          <cell r="E150">
            <v>34.799999999999997</v>
          </cell>
          <cell r="F150">
            <v>34.799999999999997</v>
          </cell>
          <cell r="G150">
            <v>35.6</v>
          </cell>
          <cell r="H150">
            <v>37.799999999999997</v>
          </cell>
          <cell r="I150">
            <v>35.5</v>
          </cell>
          <cell r="J150">
            <v>35</v>
          </cell>
          <cell r="K150">
            <v>11.1</v>
          </cell>
          <cell r="L150">
            <v>11.7</v>
          </cell>
          <cell r="M150">
            <v>10.6</v>
          </cell>
          <cell r="N150">
            <v>12.3</v>
          </cell>
          <cell r="O150">
            <v>10.1</v>
          </cell>
          <cell r="P150">
            <v>10.9</v>
          </cell>
          <cell r="Q150">
            <v>10.5</v>
          </cell>
          <cell r="R150">
            <v>11.3</v>
          </cell>
          <cell r="S150">
            <v>11.1</v>
          </cell>
          <cell r="T150">
            <v>2</v>
          </cell>
          <cell r="U150">
            <v>2.9</v>
          </cell>
          <cell r="V150">
            <v>1.2</v>
          </cell>
          <cell r="W150">
            <v>2.7</v>
          </cell>
          <cell r="X150">
            <v>1.8</v>
          </cell>
          <cell r="Y150">
            <v>1.7</v>
          </cell>
          <cell r="Z150">
            <v>1.9</v>
          </cell>
          <cell r="AA150">
            <v>1.7</v>
          </cell>
          <cell r="AB150">
            <v>2</v>
          </cell>
        </row>
        <row r="151">
          <cell r="A151">
            <v>30560</v>
          </cell>
          <cell r="B151">
            <v>35.5</v>
          </cell>
          <cell r="C151">
            <v>35.9</v>
          </cell>
          <cell r="D151">
            <v>35.1</v>
          </cell>
          <cell r="E151">
            <v>35.299999999999997</v>
          </cell>
          <cell r="F151">
            <v>35.799999999999997</v>
          </cell>
          <cell r="G151">
            <v>36.1</v>
          </cell>
          <cell r="H151">
            <v>38.299999999999997</v>
          </cell>
          <cell r="I151">
            <v>36</v>
          </cell>
          <cell r="J151">
            <v>35.6</v>
          </cell>
          <cell r="K151">
            <v>8.6</v>
          </cell>
          <cell r="L151">
            <v>9.5</v>
          </cell>
          <cell r="M151">
            <v>9.6999999999999993</v>
          </cell>
          <cell r="N151">
            <v>10</v>
          </cell>
          <cell r="O151">
            <v>9.1</v>
          </cell>
          <cell r="P151">
            <v>9.1</v>
          </cell>
          <cell r="Q151">
            <v>8.5</v>
          </cell>
          <cell r="R151">
            <v>9.4</v>
          </cell>
          <cell r="S151">
            <v>9.1999999999999993</v>
          </cell>
          <cell r="T151">
            <v>1.1000000000000001</v>
          </cell>
          <cell r="U151">
            <v>1.4</v>
          </cell>
          <cell r="V151">
            <v>2.2999999999999998</v>
          </cell>
          <cell r="W151">
            <v>1.4</v>
          </cell>
          <cell r="X151">
            <v>2.9</v>
          </cell>
          <cell r="Y151">
            <v>1.4</v>
          </cell>
          <cell r="Z151">
            <v>1.3</v>
          </cell>
          <cell r="AA151">
            <v>1.4</v>
          </cell>
          <cell r="AB151">
            <v>1.7</v>
          </cell>
        </row>
        <row r="152">
          <cell r="A152">
            <v>30651</v>
          </cell>
          <cell r="B152">
            <v>36.200000000000003</v>
          </cell>
          <cell r="C152">
            <v>37</v>
          </cell>
          <cell r="D152">
            <v>35.799999999999997</v>
          </cell>
          <cell r="E152">
            <v>36</v>
          </cell>
          <cell r="F152">
            <v>36.5</v>
          </cell>
          <cell r="G152">
            <v>36.9</v>
          </cell>
          <cell r="H152">
            <v>38.799999999999997</v>
          </cell>
          <cell r="I152">
            <v>36.9</v>
          </cell>
          <cell r="J152">
            <v>36.5</v>
          </cell>
          <cell r="K152">
            <v>7.4</v>
          </cell>
          <cell r="L152">
            <v>9.8000000000000007</v>
          </cell>
          <cell r="M152">
            <v>8.1999999999999993</v>
          </cell>
          <cell r="N152">
            <v>9.1</v>
          </cell>
          <cell r="O152">
            <v>8.3000000000000007</v>
          </cell>
          <cell r="P152">
            <v>7.9</v>
          </cell>
          <cell r="Q152">
            <v>6.6</v>
          </cell>
          <cell r="R152">
            <v>7.9</v>
          </cell>
          <cell r="S152">
            <v>8.6</v>
          </cell>
          <cell r="T152">
            <v>2</v>
          </cell>
          <cell r="U152">
            <v>3.1</v>
          </cell>
          <cell r="V152">
            <v>2</v>
          </cell>
          <cell r="W152">
            <v>2</v>
          </cell>
          <cell r="X152">
            <v>2</v>
          </cell>
          <cell r="Y152">
            <v>2.2000000000000002</v>
          </cell>
          <cell r="Z152">
            <v>1.3</v>
          </cell>
          <cell r="AA152">
            <v>2.5</v>
          </cell>
          <cell r="AB152">
            <v>2.5</v>
          </cell>
        </row>
        <row r="153">
          <cell r="A153">
            <v>30742</v>
          </cell>
          <cell r="B153">
            <v>36.1</v>
          </cell>
          <cell r="C153">
            <v>36.799999999999997</v>
          </cell>
          <cell r="D153">
            <v>35.9</v>
          </cell>
          <cell r="E153">
            <v>36</v>
          </cell>
          <cell r="F153">
            <v>36.200000000000003</v>
          </cell>
          <cell r="G153">
            <v>37</v>
          </cell>
          <cell r="H153">
            <v>39</v>
          </cell>
          <cell r="I153">
            <v>36.9</v>
          </cell>
          <cell r="J153">
            <v>36.299999999999997</v>
          </cell>
          <cell r="K153">
            <v>4.9000000000000004</v>
          </cell>
          <cell r="L153">
            <v>7</v>
          </cell>
          <cell r="M153">
            <v>5.9</v>
          </cell>
          <cell r="N153">
            <v>6.2</v>
          </cell>
          <cell r="O153">
            <v>5.8</v>
          </cell>
          <cell r="P153">
            <v>5.7</v>
          </cell>
          <cell r="Q153">
            <v>5.0999999999999996</v>
          </cell>
          <cell r="R153">
            <v>5.7</v>
          </cell>
          <cell r="S153">
            <v>5.8</v>
          </cell>
          <cell r="T153">
            <v>-0.3</v>
          </cell>
          <cell r="U153">
            <v>-0.5</v>
          </cell>
          <cell r="V153">
            <v>0.3</v>
          </cell>
          <cell r="W153">
            <v>0</v>
          </cell>
          <cell r="X153">
            <v>-0.8</v>
          </cell>
          <cell r="Y153">
            <v>0.3</v>
          </cell>
          <cell r="Z153">
            <v>0.5</v>
          </cell>
          <cell r="AA153">
            <v>0</v>
          </cell>
          <cell r="AB153">
            <v>-0.5</v>
          </cell>
        </row>
        <row r="154">
          <cell r="A154">
            <v>30834</v>
          </cell>
          <cell r="B154">
            <v>36.1</v>
          </cell>
          <cell r="C154">
            <v>36.9</v>
          </cell>
          <cell r="D154">
            <v>36.200000000000003</v>
          </cell>
          <cell r="E154">
            <v>36.1</v>
          </cell>
          <cell r="F154">
            <v>36.200000000000003</v>
          </cell>
          <cell r="G154">
            <v>37</v>
          </cell>
          <cell r="H154">
            <v>39</v>
          </cell>
          <cell r="I154">
            <v>37</v>
          </cell>
          <cell r="J154">
            <v>36.4</v>
          </cell>
          <cell r="K154">
            <v>2.8</v>
          </cell>
          <cell r="L154">
            <v>4.2</v>
          </cell>
          <cell r="M154">
            <v>5.5</v>
          </cell>
          <cell r="N154">
            <v>3.7</v>
          </cell>
          <cell r="O154">
            <v>4</v>
          </cell>
          <cell r="P154">
            <v>3.9</v>
          </cell>
          <cell r="Q154">
            <v>3.2</v>
          </cell>
          <cell r="R154">
            <v>4.2</v>
          </cell>
          <cell r="S154">
            <v>4</v>
          </cell>
          <cell r="T154">
            <v>0</v>
          </cell>
          <cell r="U154">
            <v>0.3</v>
          </cell>
          <cell r="V154">
            <v>0.8</v>
          </cell>
          <cell r="W154">
            <v>0.3</v>
          </cell>
          <cell r="X154">
            <v>0</v>
          </cell>
          <cell r="Y154">
            <v>0</v>
          </cell>
          <cell r="Z154">
            <v>0</v>
          </cell>
          <cell r="AA154">
            <v>0.3</v>
          </cell>
          <cell r="AB154">
            <v>0.3</v>
          </cell>
        </row>
        <row r="155">
          <cell r="A155">
            <v>30926</v>
          </cell>
          <cell r="B155">
            <v>36.5</v>
          </cell>
          <cell r="C155">
            <v>37.5</v>
          </cell>
          <cell r="D155">
            <v>36.700000000000003</v>
          </cell>
          <cell r="E155">
            <v>36.4</v>
          </cell>
          <cell r="F155">
            <v>36.799999999999997</v>
          </cell>
          <cell r="G155">
            <v>37.4</v>
          </cell>
          <cell r="H155">
            <v>39.5</v>
          </cell>
          <cell r="I155">
            <v>37.5</v>
          </cell>
          <cell r="J155">
            <v>36.9</v>
          </cell>
          <cell r="K155">
            <v>2.8</v>
          </cell>
          <cell r="L155">
            <v>4.5</v>
          </cell>
          <cell r="M155">
            <v>4.5999999999999996</v>
          </cell>
          <cell r="N155">
            <v>3.1</v>
          </cell>
          <cell r="O155">
            <v>2.8</v>
          </cell>
          <cell r="P155">
            <v>3.6</v>
          </cell>
          <cell r="Q155">
            <v>3.1</v>
          </cell>
          <cell r="R155">
            <v>4.2</v>
          </cell>
          <cell r="S155">
            <v>3.7</v>
          </cell>
          <cell r="T155">
            <v>1.1000000000000001</v>
          </cell>
          <cell r="U155">
            <v>1.6</v>
          </cell>
          <cell r="V155">
            <v>1.4</v>
          </cell>
          <cell r="W155">
            <v>0.8</v>
          </cell>
          <cell r="X155">
            <v>1.7</v>
          </cell>
          <cell r="Y155">
            <v>1.1000000000000001</v>
          </cell>
          <cell r="Z155">
            <v>1.3</v>
          </cell>
          <cell r="AA155">
            <v>1.4</v>
          </cell>
          <cell r="AB155">
            <v>1.4</v>
          </cell>
        </row>
        <row r="156">
          <cell r="A156">
            <v>31017</v>
          </cell>
          <cell r="B156">
            <v>37.1</v>
          </cell>
          <cell r="C156">
            <v>37.9</v>
          </cell>
          <cell r="D156">
            <v>37.1</v>
          </cell>
          <cell r="E156">
            <v>37.200000000000003</v>
          </cell>
          <cell r="F156">
            <v>37.200000000000003</v>
          </cell>
          <cell r="G156">
            <v>38.200000000000003</v>
          </cell>
          <cell r="H156">
            <v>39.9</v>
          </cell>
          <cell r="I156">
            <v>38.1</v>
          </cell>
          <cell r="J156">
            <v>37.4</v>
          </cell>
          <cell r="K156">
            <v>2.5</v>
          </cell>
          <cell r="L156">
            <v>2.4</v>
          </cell>
          <cell r="M156">
            <v>3.6</v>
          </cell>
          <cell r="N156">
            <v>3.3</v>
          </cell>
          <cell r="O156">
            <v>1.9</v>
          </cell>
          <cell r="P156">
            <v>3.5</v>
          </cell>
          <cell r="Q156">
            <v>2.8</v>
          </cell>
          <cell r="R156">
            <v>3.3</v>
          </cell>
          <cell r="S156">
            <v>2.5</v>
          </cell>
          <cell r="T156">
            <v>1.6</v>
          </cell>
          <cell r="U156">
            <v>1.1000000000000001</v>
          </cell>
          <cell r="V156">
            <v>1.1000000000000001</v>
          </cell>
          <cell r="W156">
            <v>2.2000000000000002</v>
          </cell>
          <cell r="X156">
            <v>1.1000000000000001</v>
          </cell>
          <cell r="Y156">
            <v>2.1</v>
          </cell>
          <cell r="Z156">
            <v>1</v>
          </cell>
          <cell r="AA156">
            <v>1.6</v>
          </cell>
          <cell r="AB156">
            <v>1.4</v>
          </cell>
        </row>
        <row r="157">
          <cell r="A157">
            <v>31107</v>
          </cell>
          <cell r="B157">
            <v>37.6</v>
          </cell>
          <cell r="C157">
            <v>38.4</v>
          </cell>
          <cell r="D157">
            <v>37.6</v>
          </cell>
          <cell r="E157">
            <v>37.700000000000003</v>
          </cell>
          <cell r="F157">
            <v>37.799999999999997</v>
          </cell>
          <cell r="G157">
            <v>38.799999999999997</v>
          </cell>
          <cell r="H157">
            <v>40.299999999999997</v>
          </cell>
          <cell r="I157">
            <v>38.700000000000003</v>
          </cell>
          <cell r="J157">
            <v>37.9</v>
          </cell>
          <cell r="K157">
            <v>4.2</v>
          </cell>
          <cell r="L157">
            <v>4.3</v>
          </cell>
          <cell r="M157">
            <v>4.7</v>
          </cell>
          <cell r="N157">
            <v>4.7</v>
          </cell>
          <cell r="O157">
            <v>4.4000000000000004</v>
          </cell>
          <cell r="P157">
            <v>4.9000000000000004</v>
          </cell>
          <cell r="Q157">
            <v>3.3</v>
          </cell>
          <cell r="R157">
            <v>4.9000000000000004</v>
          </cell>
          <cell r="S157">
            <v>4.4000000000000004</v>
          </cell>
          <cell r="T157">
            <v>1.3</v>
          </cell>
          <cell r="U157">
            <v>1.3</v>
          </cell>
          <cell r="V157">
            <v>1.3</v>
          </cell>
          <cell r="W157">
            <v>1.3</v>
          </cell>
          <cell r="X157">
            <v>1.6</v>
          </cell>
          <cell r="Y157">
            <v>1.6</v>
          </cell>
          <cell r="Z157">
            <v>1</v>
          </cell>
          <cell r="AA157">
            <v>1.6</v>
          </cell>
          <cell r="AB157">
            <v>1.3</v>
          </cell>
        </row>
        <row r="158">
          <cell r="A158">
            <v>31199</v>
          </cell>
          <cell r="B158">
            <v>38.4</v>
          </cell>
          <cell r="C158">
            <v>39.5</v>
          </cell>
          <cell r="D158">
            <v>38.299999999999997</v>
          </cell>
          <cell r="E158">
            <v>38.700000000000003</v>
          </cell>
          <cell r="F158">
            <v>38.700000000000003</v>
          </cell>
          <cell r="G158">
            <v>39.700000000000003</v>
          </cell>
          <cell r="H158">
            <v>41.2</v>
          </cell>
          <cell r="I158">
            <v>39.6</v>
          </cell>
          <cell r="J158">
            <v>38.799999999999997</v>
          </cell>
          <cell r="K158">
            <v>6.4</v>
          </cell>
          <cell r="L158">
            <v>7</v>
          </cell>
          <cell r="M158">
            <v>5.8</v>
          </cell>
          <cell r="N158">
            <v>7.2</v>
          </cell>
          <cell r="O158">
            <v>6.9</v>
          </cell>
          <cell r="P158">
            <v>7.3</v>
          </cell>
          <cell r="Q158">
            <v>5.6</v>
          </cell>
          <cell r="R158">
            <v>7</v>
          </cell>
          <cell r="S158">
            <v>6.6</v>
          </cell>
          <cell r="T158">
            <v>2.1</v>
          </cell>
          <cell r="U158">
            <v>2.9</v>
          </cell>
          <cell r="V158">
            <v>1.9</v>
          </cell>
          <cell r="W158">
            <v>2.7</v>
          </cell>
          <cell r="X158">
            <v>2.4</v>
          </cell>
          <cell r="Y158">
            <v>2.2999999999999998</v>
          </cell>
          <cell r="Z158">
            <v>2.2000000000000002</v>
          </cell>
          <cell r="AA158">
            <v>2.2999999999999998</v>
          </cell>
          <cell r="AB158">
            <v>2.4</v>
          </cell>
        </row>
        <row r="159">
          <cell r="A159">
            <v>31291</v>
          </cell>
          <cell r="B159">
            <v>39.299999999999997</v>
          </cell>
          <cell r="C159">
            <v>40.299999999999997</v>
          </cell>
          <cell r="D159">
            <v>39.299999999999997</v>
          </cell>
          <cell r="E159">
            <v>39.5</v>
          </cell>
          <cell r="F159">
            <v>39.4</v>
          </cell>
          <cell r="G159">
            <v>40.700000000000003</v>
          </cell>
          <cell r="H159">
            <v>42.6</v>
          </cell>
          <cell r="I159">
            <v>40.5</v>
          </cell>
          <cell r="J159">
            <v>39.700000000000003</v>
          </cell>
          <cell r="K159">
            <v>7.7</v>
          </cell>
          <cell r="L159">
            <v>7.5</v>
          </cell>
          <cell r="M159">
            <v>7.1</v>
          </cell>
          <cell r="N159">
            <v>8.5</v>
          </cell>
          <cell r="O159">
            <v>7.1</v>
          </cell>
          <cell r="P159">
            <v>8.8000000000000007</v>
          </cell>
          <cell r="Q159">
            <v>7.8</v>
          </cell>
          <cell r="R159">
            <v>8</v>
          </cell>
          <cell r="S159">
            <v>7.6</v>
          </cell>
          <cell r="T159">
            <v>2.2999999999999998</v>
          </cell>
          <cell r="U159">
            <v>2</v>
          </cell>
          <cell r="V159">
            <v>2.6</v>
          </cell>
          <cell r="W159">
            <v>2.1</v>
          </cell>
          <cell r="X159">
            <v>1.8</v>
          </cell>
          <cell r="Y159">
            <v>2.5</v>
          </cell>
          <cell r="Z159">
            <v>3.4</v>
          </cell>
          <cell r="AA159">
            <v>2.2999999999999998</v>
          </cell>
          <cell r="AB159">
            <v>2.2999999999999998</v>
          </cell>
        </row>
        <row r="160">
          <cell r="A160">
            <v>31382</v>
          </cell>
          <cell r="B160">
            <v>40.200000000000003</v>
          </cell>
          <cell r="C160">
            <v>41</v>
          </cell>
          <cell r="D160">
            <v>40</v>
          </cell>
          <cell r="E160">
            <v>40.4</v>
          </cell>
          <cell r="F160">
            <v>40.299999999999997</v>
          </cell>
          <cell r="G160">
            <v>41.5</v>
          </cell>
          <cell r="H160">
            <v>43.1</v>
          </cell>
          <cell r="I160">
            <v>41.4</v>
          </cell>
          <cell r="J160">
            <v>40.5</v>
          </cell>
          <cell r="K160">
            <v>8.4</v>
          </cell>
          <cell r="L160">
            <v>8.1999999999999993</v>
          </cell>
          <cell r="M160">
            <v>7.8</v>
          </cell>
          <cell r="N160">
            <v>8.6</v>
          </cell>
          <cell r="O160">
            <v>8.3000000000000007</v>
          </cell>
          <cell r="P160">
            <v>8.6</v>
          </cell>
          <cell r="Q160">
            <v>8</v>
          </cell>
          <cell r="R160">
            <v>8.6999999999999993</v>
          </cell>
          <cell r="S160">
            <v>8.3000000000000007</v>
          </cell>
          <cell r="T160">
            <v>2.2999999999999998</v>
          </cell>
          <cell r="U160">
            <v>1.7</v>
          </cell>
          <cell r="V160">
            <v>1.8</v>
          </cell>
          <cell r="W160">
            <v>2.2999999999999998</v>
          </cell>
          <cell r="X160">
            <v>2.2999999999999998</v>
          </cell>
          <cell r="Y160">
            <v>2</v>
          </cell>
          <cell r="Z160">
            <v>1.2</v>
          </cell>
          <cell r="AA160">
            <v>2.2000000000000002</v>
          </cell>
          <cell r="AB160">
            <v>2</v>
          </cell>
        </row>
        <row r="161">
          <cell r="A161">
            <v>31472</v>
          </cell>
          <cell r="B161">
            <v>41.1</v>
          </cell>
          <cell r="C161">
            <v>42.1</v>
          </cell>
          <cell r="D161">
            <v>41</v>
          </cell>
          <cell r="E161">
            <v>41</v>
          </cell>
          <cell r="F161">
            <v>41</v>
          </cell>
          <cell r="G161">
            <v>42.2</v>
          </cell>
          <cell r="H161">
            <v>43.9</v>
          </cell>
          <cell r="I161">
            <v>42.3</v>
          </cell>
          <cell r="J161">
            <v>41.4</v>
          </cell>
          <cell r="K161">
            <v>9.3000000000000007</v>
          </cell>
          <cell r="L161">
            <v>9.6</v>
          </cell>
          <cell r="M161">
            <v>9</v>
          </cell>
          <cell r="N161">
            <v>8.8000000000000007</v>
          </cell>
          <cell r="O161">
            <v>8.5</v>
          </cell>
          <cell r="P161">
            <v>8.8000000000000007</v>
          </cell>
          <cell r="Q161">
            <v>8.9</v>
          </cell>
          <cell r="R161">
            <v>9.3000000000000007</v>
          </cell>
          <cell r="S161">
            <v>9.1999999999999993</v>
          </cell>
          <cell r="T161">
            <v>2.2000000000000002</v>
          </cell>
          <cell r="U161">
            <v>2.7</v>
          </cell>
          <cell r="V161">
            <v>2.5</v>
          </cell>
          <cell r="W161">
            <v>1.5</v>
          </cell>
          <cell r="X161">
            <v>1.7</v>
          </cell>
          <cell r="Y161">
            <v>1.7</v>
          </cell>
          <cell r="Z161">
            <v>1.9</v>
          </cell>
          <cell r="AA161">
            <v>2.2000000000000002</v>
          </cell>
          <cell r="AB161">
            <v>2.2000000000000002</v>
          </cell>
        </row>
        <row r="162">
          <cell r="A162">
            <v>31564</v>
          </cell>
          <cell r="B162">
            <v>41.8</v>
          </cell>
          <cell r="C162">
            <v>42.8</v>
          </cell>
          <cell r="D162">
            <v>41.4</v>
          </cell>
          <cell r="E162">
            <v>41.8</v>
          </cell>
          <cell r="F162">
            <v>41.7</v>
          </cell>
          <cell r="G162">
            <v>43.1</v>
          </cell>
          <cell r="H162">
            <v>44.4</v>
          </cell>
          <cell r="I162">
            <v>43</v>
          </cell>
          <cell r="J162">
            <v>42.1</v>
          </cell>
          <cell r="K162">
            <v>8.9</v>
          </cell>
          <cell r="L162">
            <v>8.4</v>
          </cell>
          <cell r="M162">
            <v>8.1</v>
          </cell>
          <cell r="N162">
            <v>8</v>
          </cell>
          <cell r="O162">
            <v>7.8</v>
          </cell>
          <cell r="P162">
            <v>8.6</v>
          </cell>
          <cell r="Q162">
            <v>7.8</v>
          </cell>
          <cell r="R162">
            <v>8.6</v>
          </cell>
          <cell r="S162">
            <v>8.5</v>
          </cell>
          <cell r="T162">
            <v>1.7</v>
          </cell>
          <cell r="U162">
            <v>1.7</v>
          </cell>
          <cell r="V162">
            <v>1</v>
          </cell>
          <cell r="W162">
            <v>2</v>
          </cell>
          <cell r="X162">
            <v>1.7</v>
          </cell>
          <cell r="Y162">
            <v>2.1</v>
          </cell>
          <cell r="Z162">
            <v>1.1000000000000001</v>
          </cell>
          <cell r="AA162">
            <v>1.7</v>
          </cell>
          <cell r="AB162">
            <v>1.7</v>
          </cell>
        </row>
        <row r="163">
          <cell r="A163">
            <v>31656</v>
          </cell>
          <cell r="B163">
            <v>42.8</v>
          </cell>
          <cell r="C163">
            <v>43.9</v>
          </cell>
          <cell r="D163">
            <v>42.5</v>
          </cell>
          <cell r="E163">
            <v>43</v>
          </cell>
          <cell r="F163">
            <v>43.1</v>
          </cell>
          <cell r="G163">
            <v>44.2</v>
          </cell>
          <cell r="H163">
            <v>45.6</v>
          </cell>
          <cell r="I163">
            <v>43.9</v>
          </cell>
          <cell r="J163">
            <v>43.2</v>
          </cell>
          <cell r="K163">
            <v>8.9</v>
          </cell>
          <cell r="L163">
            <v>8.9</v>
          </cell>
          <cell r="M163">
            <v>8.1</v>
          </cell>
          <cell r="N163">
            <v>8.9</v>
          </cell>
          <cell r="O163">
            <v>9.4</v>
          </cell>
          <cell r="P163">
            <v>8.6</v>
          </cell>
          <cell r="Q163">
            <v>7</v>
          </cell>
          <cell r="R163">
            <v>8.4</v>
          </cell>
          <cell r="S163">
            <v>8.8000000000000007</v>
          </cell>
          <cell r="T163">
            <v>2.4</v>
          </cell>
          <cell r="U163">
            <v>2.6</v>
          </cell>
          <cell r="V163">
            <v>2.7</v>
          </cell>
          <cell r="W163">
            <v>2.9</v>
          </cell>
          <cell r="X163">
            <v>3.4</v>
          </cell>
          <cell r="Y163">
            <v>2.6</v>
          </cell>
          <cell r="Z163">
            <v>2.7</v>
          </cell>
          <cell r="AA163">
            <v>2.1</v>
          </cell>
          <cell r="AB163">
            <v>2.6</v>
          </cell>
        </row>
        <row r="164">
          <cell r="A164">
            <v>31747</v>
          </cell>
          <cell r="B164">
            <v>44.1</v>
          </cell>
          <cell r="C164">
            <v>45.2</v>
          </cell>
          <cell r="D164">
            <v>43.6</v>
          </cell>
          <cell r="E164">
            <v>44.1</v>
          </cell>
          <cell r="F164">
            <v>44.4</v>
          </cell>
          <cell r="G164">
            <v>45.7</v>
          </cell>
          <cell r="H164">
            <v>47.2</v>
          </cell>
          <cell r="I164">
            <v>45</v>
          </cell>
          <cell r="J164">
            <v>44.4</v>
          </cell>
          <cell r="K164">
            <v>9.6999999999999993</v>
          </cell>
          <cell r="L164">
            <v>10.199999999999999</v>
          </cell>
          <cell r="M164">
            <v>9</v>
          </cell>
          <cell r="N164">
            <v>9.1999999999999993</v>
          </cell>
          <cell r="O164">
            <v>10.199999999999999</v>
          </cell>
          <cell r="P164">
            <v>10.1</v>
          </cell>
          <cell r="Q164">
            <v>9.5</v>
          </cell>
          <cell r="R164">
            <v>8.6999999999999993</v>
          </cell>
          <cell r="S164">
            <v>9.6</v>
          </cell>
          <cell r="T164">
            <v>3</v>
          </cell>
          <cell r="U164">
            <v>3</v>
          </cell>
          <cell r="V164">
            <v>2.6</v>
          </cell>
          <cell r="W164">
            <v>2.6</v>
          </cell>
          <cell r="X164">
            <v>3</v>
          </cell>
          <cell r="Y164">
            <v>3.4</v>
          </cell>
          <cell r="Z164">
            <v>3.5</v>
          </cell>
          <cell r="AA164">
            <v>2.5</v>
          </cell>
          <cell r="AB164">
            <v>2.8</v>
          </cell>
        </row>
        <row r="165">
          <cell r="A165">
            <v>31837</v>
          </cell>
          <cell r="B165">
            <v>45</v>
          </cell>
          <cell r="C165">
            <v>46</v>
          </cell>
          <cell r="D165">
            <v>44.5</v>
          </cell>
          <cell r="E165">
            <v>44.9</v>
          </cell>
          <cell r="F165">
            <v>45.2</v>
          </cell>
          <cell r="G165">
            <v>46.6</v>
          </cell>
          <cell r="H165">
            <v>48</v>
          </cell>
          <cell r="I165">
            <v>45.8</v>
          </cell>
          <cell r="J165">
            <v>45.3</v>
          </cell>
          <cell r="K165">
            <v>9.5</v>
          </cell>
          <cell r="L165">
            <v>9.3000000000000007</v>
          </cell>
          <cell r="M165">
            <v>8.5</v>
          </cell>
          <cell r="N165">
            <v>9.5</v>
          </cell>
          <cell r="O165">
            <v>10.199999999999999</v>
          </cell>
          <cell r="P165">
            <v>10.4</v>
          </cell>
          <cell r="Q165">
            <v>9.3000000000000007</v>
          </cell>
          <cell r="R165">
            <v>8.3000000000000007</v>
          </cell>
          <cell r="S165">
            <v>9.4</v>
          </cell>
          <cell r="T165">
            <v>2</v>
          </cell>
          <cell r="U165">
            <v>1.8</v>
          </cell>
          <cell r="V165">
            <v>2.1</v>
          </cell>
          <cell r="W165">
            <v>1.8</v>
          </cell>
          <cell r="X165">
            <v>1.8</v>
          </cell>
          <cell r="Y165">
            <v>2</v>
          </cell>
          <cell r="Z165">
            <v>1.7</v>
          </cell>
          <cell r="AA165">
            <v>1.8</v>
          </cell>
          <cell r="AB165">
            <v>2</v>
          </cell>
        </row>
        <row r="166">
          <cell r="A166">
            <v>31929</v>
          </cell>
          <cell r="B166">
            <v>45.7</v>
          </cell>
          <cell r="C166">
            <v>46.8</v>
          </cell>
          <cell r="D166">
            <v>45.1</v>
          </cell>
          <cell r="E166">
            <v>45.6</v>
          </cell>
          <cell r="F166">
            <v>46</v>
          </cell>
          <cell r="G166">
            <v>47.4</v>
          </cell>
          <cell r="H166">
            <v>48.8</v>
          </cell>
          <cell r="I166">
            <v>46.5</v>
          </cell>
          <cell r="J166">
            <v>46</v>
          </cell>
          <cell r="K166">
            <v>9.3000000000000007</v>
          </cell>
          <cell r="L166">
            <v>9.3000000000000007</v>
          </cell>
          <cell r="M166">
            <v>8.9</v>
          </cell>
          <cell r="N166">
            <v>9.1</v>
          </cell>
          <cell r="O166">
            <v>10.3</v>
          </cell>
          <cell r="P166">
            <v>10</v>
          </cell>
          <cell r="Q166">
            <v>9.9</v>
          </cell>
          <cell r="R166">
            <v>8.1</v>
          </cell>
          <cell r="S166">
            <v>9.3000000000000007</v>
          </cell>
          <cell r="T166">
            <v>1.6</v>
          </cell>
          <cell r="U166">
            <v>1.7</v>
          </cell>
          <cell r="V166">
            <v>1.3</v>
          </cell>
          <cell r="W166">
            <v>1.6</v>
          </cell>
          <cell r="X166">
            <v>1.8</v>
          </cell>
          <cell r="Y166">
            <v>1.7</v>
          </cell>
          <cell r="Z166">
            <v>1.7</v>
          </cell>
          <cell r="AA166">
            <v>1.5</v>
          </cell>
          <cell r="AB166">
            <v>1.5</v>
          </cell>
        </row>
        <row r="167">
          <cell r="A167">
            <v>32021</v>
          </cell>
          <cell r="B167">
            <v>46.5</v>
          </cell>
          <cell r="C167">
            <v>47.6</v>
          </cell>
          <cell r="D167">
            <v>45.7</v>
          </cell>
          <cell r="E167">
            <v>46.1</v>
          </cell>
          <cell r="F167">
            <v>46.7</v>
          </cell>
          <cell r="G167">
            <v>48.2</v>
          </cell>
          <cell r="H167">
            <v>49.6</v>
          </cell>
          <cell r="I167">
            <v>47.1</v>
          </cell>
          <cell r="J167">
            <v>46.8</v>
          </cell>
          <cell r="K167">
            <v>8.6</v>
          </cell>
          <cell r="L167">
            <v>8.4</v>
          </cell>
          <cell r="M167">
            <v>7.5</v>
          </cell>
          <cell r="N167">
            <v>7.2</v>
          </cell>
          <cell r="O167">
            <v>8.4</v>
          </cell>
          <cell r="P167">
            <v>9</v>
          </cell>
          <cell r="Q167">
            <v>8.8000000000000007</v>
          </cell>
          <cell r="R167">
            <v>7.3</v>
          </cell>
          <cell r="S167">
            <v>8.3000000000000007</v>
          </cell>
          <cell r="T167">
            <v>1.8</v>
          </cell>
          <cell r="U167">
            <v>1.7</v>
          </cell>
          <cell r="V167">
            <v>1.3</v>
          </cell>
          <cell r="W167">
            <v>1.1000000000000001</v>
          </cell>
          <cell r="X167">
            <v>1.5</v>
          </cell>
          <cell r="Y167">
            <v>1.7</v>
          </cell>
          <cell r="Z167">
            <v>1.6</v>
          </cell>
          <cell r="AA167">
            <v>1.3</v>
          </cell>
          <cell r="AB167">
            <v>1.7</v>
          </cell>
        </row>
        <row r="168">
          <cell r="A168">
            <v>32112</v>
          </cell>
          <cell r="B168">
            <v>47.2</v>
          </cell>
          <cell r="C168">
            <v>48.4</v>
          </cell>
          <cell r="D168">
            <v>46.6</v>
          </cell>
          <cell r="E168">
            <v>47.1</v>
          </cell>
          <cell r="F168">
            <v>47.5</v>
          </cell>
          <cell r="G168">
            <v>49</v>
          </cell>
          <cell r="H168">
            <v>50.4</v>
          </cell>
          <cell r="I168">
            <v>48</v>
          </cell>
          <cell r="J168">
            <v>47.6</v>
          </cell>
          <cell r="K168">
            <v>7</v>
          </cell>
          <cell r="L168">
            <v>7.1</v>
          </cell>
          <cell r="M168">
            <v>6.9</v>
          </cell>
          <cell r="N168">
            <v>6.8</v>
          </cell>
          <cell r="O168">
            <v>7</v>
          </cell>
          <cell r="P168">
            <v>7.2</v>
          </cell>
          <cell r="Q168">
            <v>6.8</v>
          </cell>
          <cell r="R168">
            <v>6.7</v>
          </cell>
          <cell r="S168">
            <v>7.2</v>
          </cell>
          <cell r="T168">
            <v>1.5</v>
          </cell>
          <cell r="U168">
            <v>1.7</v>
          </cell>
          <cell r="V168">
            <v>2</v>
          </cell>
          <cell r="W168">
            <v>2.2000000000000002</v>
          </cell>
          <cell r="X168">
            <v>1.7</v>
          </cell>
          <cell r="Y168">
            <v>1.7</v>
          </cell>
          <cell r="Z168">
            <v>1.6</v>
          </cell>
          <cell r="AA168">
            <v>1.9</v>
          </cell>
          <cell r="AB168">
            <v>1.7</v>
          </cell>
        </row>
        <row r="169">
          <cell r="A169">
            <v>32203</v>
          </cell>
          <cell r="B169">
            <v>48.3</v>
          </cell>
          <cell r="C169">
            <v>49.1</v>
          </cell>
          <cell r="D169">
            <v>47.4</v>
          </cell>
          <cell r="E169">
            <v>47.7</v>
          </cell>
          <cell r="F169">
            <v>48.2</v>
          </cell>
          <cell r="G169">
            <v>49.8</v>
          </cell>
          <cell r="H169">
            <v>51.1</v>
          </cell>
          <cell r="I169">
            <v>48.9</v>
          </cell>
          <cell r="J169">
            <v>48.4</v>
          </cell>
          <cell r="K169">
            <v>7.3</v>
          </cell>
          <cell r="L169">
            <v>6.7</v>
          </cell>
          <cell r="M169">
            <v>6.5</v>
          </cell>
          <cell r="N169">
            <v>6.2</v>
          </cell>
          <cell r="O169">
            <v>6.6</v>
          </cell>
          <cell r="P169">
            <v>6.9</v>
          </cell>
          <cell r="Q169">
            <v>6.5</v>
          </cell>
          <cell r="R169">
            <v>6.8</v>
          </cell>
          <cell r="S169">
            <v>6.8</v>
          </cell>
          <cell r="T169">
            <v>2.2999999999999998</v>
          </cell>
          <cell r="U169">
            <v>1.4</v>
          </cell>
          <cell r="V169">
            <v>1.7</v>
          </cell>
          <cell r="W169">
            <v>1.3</v>
          </cell>
          <cell r="X169">
            <v>1.5</v>
          </cell>
          <cell r="Y169">
            <v>1.6</v>
          </cell>
          <cell r="Z169">
            <v>1.4</v>
          </cell>
          <cell r="AA169">
            <v>1.9</v>
          </cell>
          <cell r="AB169">
            <v>1.7</v>
          </cell>
        </row>
        <row r="170">
          <cell r="A170">
            <v>32295</v>
          </cell>
          <cell r="B170">
            <v>49</v>
          </cell>
          <cell r="C170">
            <v>50.1</v>
          </cell>
          <cell r="D170">
            <v>48.3</v>
          </cell>
          <cell r="E170">
            <v>48.5</v>
          </cell>
          <cell r="F170">
            <v>49.1</v>
          </cell>
          <cell r="G170">
            <v>50.5</v>
          </cell>
          <cell r="H170">
            <v>51.9</v>
          </cell>
          <cell r="I170">
            <v>49.8</v>
          </cell>
          <cell r="J170">
            <v>49.3</v>
          </cell>
          <cell r="K170">
            <v>7.2</v>
          </cell>
          <cell r="L170">
            <v>7.1</v>
          </cell>
          <cell r="M170">
            <v>7.1</v>
          </cell>
          <cell r="N170">
            <v>6.4</v>
          </cell>
          <cell r="O170">
            <v>6.7</v>
          </cell>
          <cell r="P170">
            <v>6.5</v>
          </cell>
          <cell r="Q170">
            <v>6.4</v>
          </cell>
          <cell r="R170">
            <v>7.1</v>
          </cell>
          <cell r="S170">
            <v>7.2</v>
          </cell>
          <cell r="T170">
            <v>1.4</v>
          </cell>
          <cell r="U170">
            <v>2</v>
          </cell>
          <cell r="V170">
            <v>1.9</v>
          </cell>
          <cell r="W170">
            <v>1.7</v>
          </cell>
          <cell r="X170">
            <v>1.9</v>
          </cell>
          <cell r="Y170">
            <v>1.4</v>
          </cell>
          <cell r="Z170">
            <v>1.6</v>
          </cell>
          <cell r="AA170">
            <v>1.8</v>
          </cell>
          <cell r="AB170">
            <v>1.9</v>
          </cell>
        </row>
        <row r="171">
          <cell r="A171">
            <v>32387</v>
          </cell>
          <cell r="B171">
            <v>50.3</v>
          </cell>
          <cell r="C171">
            <v>50.8</v>
          </cell>
          <cell r="D171">
            <v>49</v>
          </cell>
          <cell r="E171">
            <v>49.5</v>
          </cell>
          <cell r="F171">
            <v>50.1</v>
          </cell>
          <cell r="G171">
            <v>51.1</v>
          </cell>
          <cell r="H171">
            <v>52.2</v>
          </cell>
          <cell r="I171">
            <v>50.4</v>
          </cell>
          <cell r="J171">
            <v>50.2</v>
          </cell>
          <cell r="K171">
            <v>8.1999999999999993</v>
          </cell>
          <cell r="L171">
            <v>6.7</v>
          </cell>
          <cell r="M171">
            <v>7.2</v>
          </cell>
          <cell r="N171">
            <v>7.4</v>
          </cell>
          <cell r="O171">
            <v>7.3</v>
          </cell>
          <cell r="P171">
            <v>6</v>
          </cell>
          <cell r="Q171">
            <v>5.2</v>
          </cell>
          <cell r="R171">
            <v>7</v>
          </cell>
          <cell r="S171">
            <v>7.3</v>
          </cell>
          <cell r="T171">
            <v>2.7</v>
          </cell>
          <cell r="U171">
            <v>1.4</v>
          </cell>
          <cell r="V171">
            <v>1.4</v>
          </cell>
          <cell r="W171">
            <v>2.1</v>
          </cell>
          <cell r="X171">
            <v>2</v>
          </cell>
          <cell r="Y171">
            <v>1.2</v>
          </cell>
          <cell r="Z171">
            <v>0.6</v>
          </cell>
          <cell r="AA171">
            <v>1.2</v>
          </cell>
          <cell r="AB171">
            <v>1.8</v>
          </cell>
        </row>
        <row r="172">
          <cell r="A172">
            <v>32478</v>
          </cell>
          <cell r="B172">
            <v>51.6</v>
          </cell>
          <cell r="C172">
            <v>51.7</v>
          </cell>
          <cell r="D172">
            <v>49.9</v>
          </cell>
          <cell r="E172">
            <v>50.3</v>
          </cell>
          <cell r="F172">
            <v>51.1</v>
          </cell>
          <cell r="G172">
            <v>51.9</v>
          </cell>
          <cell r="H172">
            <v>52.8</v>
          </cell>
          <cell r="I172">
            <v>51.3</v>
          </cell>
          <cell r="J172">
            <v>51.2</v>
          </cell>
          <cell r="K172">
            <v>9.3000000000000007</v>
          </cell>
          <cell r="L172">
            <v>6.8</v>
          </cell>
          <cell r="M172">
            <v>7.1</v>
          </cell>
          <cell r="N172">
            <v>6.8</v>
          </cell>
          <cell r="O172">
            <v>7.6</v>
          </cell>
          <cell r="P172">
            <v>5.9</v>
          </cell>
          <cell r="Q172">
            <v>4.8</v>
          </cell>
          <cell r="R172">
            <v>6.9</v>
          </cell>
          <cell r="S172">
            <v>7.6</v>
          </cell>
          <cell r="T172">
            <v>2.6</v>
          </cell>
          <cell r="U172">
            <v>1.8</v>
          </cell>
          <cell r="V172">
            <v>1.8</v>
          </cell>
          <cell r="W172">
            <v>1.6</v>
          </cell>
          <cell r="X172">
            <v>2</v>
          </cell>
          <cell r="Y172">
            <v>1.6</v>
          </cell>
          <cell r="Z172">
            <v>1.1000000000000001</v>
          </cell>
          <cell r="AA172">
            <v>1.8</v>
          </cell>
          <cell r="AB172">
            <v>2</v>
          </cell>
        </row>
        <row r="173">
          <cell r="A173">
            <v>32568</v>
          </cell>
          <cell r="B173">
            <v>51.7</v>
          </cell>
          <cell r="C173">
            <v>52.4</v>
          </cell>
          <cell r="D173">
            <v>50.6</v>
          </cell>
          <cell r="E173">
            <v>51.3</v>
          </cell>
          <cell r="F173">
            <v>51.6</v>
          </cell>
          <cell r="G173">
            <v>52.9</v>
          </cell>
          <cell r="H173">
            <v>53.5</v>
          </cell>
          <cell r="I173">
            <v>51.9</v>
          </cell>
          <cell r="J173">
            <v>51.7</v>
          </cell>
          <cell r="K173">
            <v>7</v>
          </cell>
          <cell r="L173">
            <v>6.7</v>
          </cell>
          <cell r="M173">
            <v>6.8</v>
          </cell>
          <cell r="N173">
            <v>7.5</v>
          </cell>
          <cell r="O173">
            <v>7.1</v>
          </cell>
          <cell r="P173">
            <v>6.2</v>
          </cell>
          <cell r="Q173">
            <v>4.7</v>
          </cell>
          <cell r="R173">
            <v>6.1</v>
          </cell>
          <cell r="S173">
            <v>6.8</v>
          </cell>
          <cell r="T173">
            <v>0.2</v>
          </cell>
          <cell r="U173">
            <v>1.4</v>
          </cell>
          <cell r="V173">
            <v>1.4</v>
          </cell>
          <cell r="W173">
            <v>2</v>
          </cell>
          <cell r="X173">
            <v>1</v>
          </cell>
          <cell r="Y173">
            <v>1.9</v>
          </cell>
          <cell r="Z173">
            <v>1.3</v>
          </cell>
          <cell r="AA173">
            <v>1.2</v>
          </cell>
          <cell r="AB173">
            <v>1</v>
          </cell>
        </row>
        <row r="174">
          <cell r="A174">
            <v>32660</v>
          </cell>
          <cell r="B174">
            <v>52.9</v>
          </cell>
          <cell r="C174">
            <v>53.8</v>
          </cell>
          <cell r="D174">
            <v>51.8</v>
          </cell>
          <cell r="E174">
            <v>52.3</v>
          </cell>
          <cell r="F174">
            <v>52.8</v>
          </cell>
          <cell r="G174">
            <v>53.9</v>
          </cell>
          <cell r="H174">
            <v>54.4</v>
          </cell>
          <cell r="I174">
            <v>53.1</v>
          </cell>
          <cell r="J174">
            <v>53</v>
          </cell>
          <cell r="K174">
            <v>8</v>
          </cell>
          <cell r="L174">
            <v>7.4</v>
          </cell>
          <cell r="M174">
            <v>7.2</v>
          </cell>
          <cell r="N174">
            <v>7.8</v>
          </cell>
          <cell r="O174">
            <v>7.5</v>
          </cell>
          <cell r="P174">
            <v>6.7</v>
          </cell>
          <cell r="Q174">
            <v>4.8</v>
          </cell>
          <cell r="R174">
            <v>6.6</v>
          </cell>
          <cell r="S174">
            <v>7.5</v>
          </cell>
          <cell r="T174">
            <v>2.2999999999999998</v>
          </cell>
          <cell r="U174">
            <v>2.7</v>
          </cell>
          <cell r="V174">
            <v>2.4</v>
          </cell>
          <cell r="W174">
            <v>1.9</v>
          </cell>
          <cell r="X174">
            <v>2.2999999999999998</v>
          </cell>
          <cell r="Y174">
            <v>1.9</v>
          </cell>
          <cell r="Z174">
            <v>1.7</v>
          </cell>
          <cell r="AA174">
            <v>2.2999999999999998</v>
          </cell>
          <cell r="AB174">
            <v>2.5</v>
          </cell>
        </row>
        <row r="175">
          <cell r="A175">
            <v>32752</v>
          </cell>
          <cell r="B175">
            <v>54.4</v>
          </cell>
          <cell r="C175">
            <v>55</v>
          </cell>
          <cell r="D175">
            <v>52.8</v>
          </cell>
          <cell r="E175">
            <v>53.2</v>
          </cell>
          <cell r="F175">
            <v>54</v>
          </cell>
          <cell r="G175">
            <v>54.8</v>
          </cell>
          <cell r="H175">
            <v>55.2</v>
          </cell>
          <cell r="I175">
            <v>53.9</v>
          </cell>
          <cell r="J175">
            <v>54.2</v>
          </cell>
          <cell r="K175">
            <v>8.1999999999999993</v>
          </cell>
          <cell r="L175">
            <v>8.3000000000000007</v>
          </cell>
          <cell r="M175">
            <v>7.8</v>
          </cell>
          <cell r="N175">
            <v>7.5</v>
          </cell>
          <cell r="O175">
            <v>7.8</v>
          </cell>
          <cell r="P175">
            <v>7.2</v>
          </cell>
          <cell r="Q175">
            <v>5.7</v>
          </cell>
          <cell r="R175">
            <v>6.9</v>
          </cell>
          <cell r="S175">
            <v>8</v>
          </cell>
          <cell r="T175">
            <v>2.8</v>
          </cell>
          <cell r="U175">
            <v>2.2000000000000002</v>
          </cell>
          <cell r="V175">
            <v>1.9</v>
          </cell>
          <cell r="W175">
            <v>1.7</v>
          </cell>
          <cell r="X175">
            <v>2.2999999999999998</v>
          </cell>
          <cell r="Y175">
            <v>1.7</v>
          </cell>
          <cell r="Z175">
            <v>1.5</v>
          </cell>
          <cell r="AA175">
            <v>1.5</v>
          </cell>
          <cell r="AB175">
            <v>2.2999999999999998</v>
          </cell>
        </row>
        <row r="176">
          <cell r="A176">
            <v>32843</v>
          </cell>
          <cell r="B176">
            <v>55.4</v>
          </cell>
          <cell r="C176">
            <v>56</v>
          </cell>
          <cell r="D176">
            <v>53.7</v>
          </cell>
          <cell r="E176">
            <v>54</v>
          </cell>
          <cell r="F176">
            <v>55.1</v>
          </cell>
          <cell r="G176">
            <v>55.8</v>
          </cell>
          <cell r="H176">
            <v>56.2</v>
          </cell>
          <cell r="I176">
            <v>55.1</v>
          </cell>
          <cell r="J176">
            <v>55.2</v>
          </cell>
          <cell r="K176">
            <v>7.4</v>
          </cell>
          <cell r="L176">
            <v>8.3000000000000007</v>
          </cell>
          <cell r="M176">
            <v>7.6</v>
          </cell>
          <cell r="N176">
            <v>7.4</v>
          </cell>
          <cell r="O176">
            <v>7.8</v>
          </cell>
          <cell r="P176">
            <v>7.5</v>
          </cell>
          <cell r="Q176">
            <v>6.4</v>
          </cell>
          <cell r="R176">
            <v>7.4</v>
          </cell>
          <cell r="S176">
            <v>7.8</v>
          </cell>
          <cell r="T176">
            <v>1.8</v>
          </cell>
          <cell r="U176">
            <v>1.8</v>
          </cell>
          <cell r="V176">
            <v>1.7</v>
          </cell>
          <cell r="W176">
            <v>1.5</v>
          </cell>
          <cell r="X176">
            <v>2</v>
          </cell>
          <cell r="Y176">
            <v>1.8</v>
          </cell>
          <cell r="Z176">
            <v>1.8</v>
          </cell>
          <cell r="AA176">
            <v>2.2000000000000002</v>
          </cell>
          <cell r="AB176">
            <v>1.8</v>
          </cell>
        </row>
        <row r="177">
          <cell r="A177">
            <v>32933</v>
          </cell>
          <cell r="B177">
            <v>56.3</v>
          </cell>
          <cell r="C177">
            <v>56.9</v>
          </cell>
          <cell r="D177">
            <v>54.5</v>
          </cell>
          <cell r="E177">
            <v>54.8</v>
          </cell>
          <cell r="F177">
            <v>56.4</v>
          </cell>
          <cell r="G177">
            <v>56.7</v>
          </cell>
          <cell r="H177">
            <v>56.9</v>
          </cell>
          <cell r="I177">
            <v>56.2</v>
          </cell>
          <cell r="J177">
            <v>56.2</v>
          </cell>
          <cell r="K177">
            <v>8.9</v>
          </cell>
          <cell r="L177">
            <v>8.6</v>
          </cell>
          <cell r="M177">
            <v>7.7</v>
          </cell>
          <cell r="N177">
            <v>6.8</v>
          </cell>
          <cell r="O177">
            <v>9.3000000000000007</v>
          </cell>
          <cell r="P177">
            <v>7.2</v>
          </cell>
          <cell r="Q177">
            <v>6.4</v>
          </cell>
          <cell r="R177">
            <v>8.3000000000000007</v>
          </cell>
          <cell r="S177">
            <v>8.6999999999999993</v>
          </cell>
          <cell r="T177">
            <v>1.6</v>
          </cell>
          <cell r="U177">
            <v>1.6</v>
          </cell>
          <cell r="V177">
            <v>1.5</v>
          </cell>
          <cell r="W177">
            <v>1.5</v>
          </cell>
          <cell r="X177">
            <v>2.4</v>
          </cell>
          <cell r="Y177">
            <v>1.6</v>
          </cell>
          <cell r="Z177">
            <v>1.2</v>
          </cell>
          <cell r="AA177">
            <v>2</v>
          </cell>
          <cell r="AB177">
            <v>1.8</v>
          </cell>
        </row>
        <row r="178">
          <cell r="A178">
            <v>33025</v>
          </cell>
          <cell r="B178">
            <v>57.2</v>
          </cell>
          <cell r="C178">
            <v>58</v>
          </cell>
          <cell r="D178">
            <v>55.3</v>
          </cell>
          <cell r="E178">
            <v>55.8</v>
          </cell>
          <cell r="F178">
            <v>57.3</v>
          </cell>
          <cell r="G178">
            <v>57.2</v>
          </cell>
          <cell r="H178">
            <v>57.9</v>
          </cell>
          <cell r="I178">
            <v>56.8</v>
          </cell>
          <cell r="J178">
            <v>57.1</v>
          </cell>
          <cell r="K178">
            <v>8.1</v>
          </cell>
          <cell r="L178">
            <v>7.8</v>
          </cell>
          <cell r="M178">
            <v>6.8</v>
          </cell>
          <cell r="N178">
            <v>6.7</v>
          </cell>
          <cell r="O178">
            <v>8.5</v>
          </cell>
          <cell r="P178">
            <v>6.1</v>
          </cell>
          <cell r="Q178">
            <v>6.4</v>
          </cell>
          <cell r="R178">
            <v>7</v>
          </cell>
          <cell r="S178">
            <v>7.7</v>
          </cell>
          <cell r="T178">
            <v>1.6</v>
          </cell>
          <cell r="U178">
            <v>1.9</v>
          </cell>
          <cell r="V178">
            <v>1.5</v>
          </cell>
          <cell r="W178">
            <v>1.8</v>
          </cell>
          <cell r="X178">
            <v>1.6</v>
          </cell>
          <cell r="Y178">
            <v>0.9</v>
          </cell>
          <cell r="Z178">
            <v>1.8</v>
          </cell>
          <cell r="AA178">
            <v>1.1000000000000001</v>
          </cell>
          <cell r="AB178">
            <v>1.6</v>
          </cell>
        </row>
        <row r="179">
          <cell r="A179">
            <v>33117</v>
          </cell>
          <cell r="B179">
            <v>57.6</v>
          </cell>
          <cell r="C179">
            <v>58.5</v>
          </cell>
          <cell r="D179">
            <v>55.6</v>
          </cell>
          <cell r="E179">
            <v>56.5</v>
          </cell>
          <cell r="F179">
            <v>57.8</v>
          </cell>
          <cell r="G179">
            <v>57.8</v>
          </cell>
          <cell r="H179">
            <v>58.5</v>
          </cell>
          <cell r="I179">
            <v>57.2</v>
          </cell>
          <cell r="J179">
            <v>57.5</v>
          </cell>
          <cell r="K179">
            <v>5.9</v>
          </cell>
          <cell r="L179">
            <v>6.4</v>
          </cell>
          <cell r="M179">
            <v>5.3</v>
          </cell>
          <cell r="N179">
            <v>6.2</v>
          </cell>
          <cell r="O179">
            <v>7</v>
          </cell>
          <cell r="P179">
            <v>5.5</v>
          </cell>
          <cell r="Q179">
            <v>6</v>
          </cell>
          <cell r="R179">
            <v>6.1</v>
          </cell>
          <cell r="S179">
            <v>6.1</v>
          </cell>
          <cell r="T179">
            <v>0.7</v>
          </cell>
          <cell r="U179">
            <v>0.9</v>
          </cell>
          <cell r="V179">
            <v>0.5</v>
          </cell>
          <cell r="W179">
            <v>1.3</v>
          </cell>
          <cell r="X179">
            <v>0.9</v>
          </cell>
          <cell r="Y179">
            <v>1</v>
          </cell>
          <cell r="Z179">
            <v>1</v>
          </cell>
          <cell r="AA179">
            <v>0.7</v>
          </cell>
          <cell r="AB179">
            <v>0.7</v>
          </cell>
        </row>
        <row r="180">
          <cell r="A180">
            <v>33208</v>
          </cell>
          <cell r="B180">
            <v>58.9</v>
          </cell>
          <cell r="C180">
            <v>60.2</v>
          </cell>
          <cell r="D180">
            <v>57</v>
          </cell>
          <cell r="E180">
            <v>58.2</v>
          </cell>
          <cell r="F180">
            <v>59.2</v>
          </cell>
          <cell r="G180">
            <v>59.2</v>
          </cell>
          <cell r="H180">
            <v>60.2</v>
          </cell>
          <cell r="I180">
            <v>58.8</v>
          </cell>
          <cell r="J180">
            <v>59</v>
          </cell>
          <cell r="K180">
            <v>6.3</v>
          </cell>
          <cell r="L180">
            <v>7.5</v>
          </cell>
          <cell r="M180">
            <v>6.1</v>
          </cell>
          <cell r="N180">
            <v>7.8</v>
          </cell>
          <cell r="O180">
            <v>7.4</v>
          </cell>
          <cell r="P180">
            <v>6.1</v>
          </cell>
          <cell r="Q180">
            <v>7.1</v>
          </cell>
          <cell r="R180">
            <v>6.7</v>
          </cell>
          <cell r="S180">
            <v>6.9</v>
          </cell>
          <cell r="T180">
            <v>2.2999999999999998</v>
          </cell>
          <cell r="U180">
            <v>2.9</v>
          </cell>
          <cell r="V180">
            <v>2.5</v>
          </cell>
          <cell r="W180">
            <v>3</v>
          </cell>
          <cell r="X180">
            <v>2.4</v>
          </cell>
          <cell r="Y180">
            <v>2.4</v>
          </cell>
          <cell r="Z180">
            <v>2.9</v>
          </cell>
          <cell r="AA180">
            <v>2.8</v>
          </cell>
          <cell r="AB180">
            <v>2.6</v>
          </cell>
        </row>
        <row r="181">
          <cell r="A181">
            <v>33298</v>
          </cell>
          <cell r="B181">
            <v>59</v>
          </cell>
          <cell r="C181">
            <v>59.9</v>
          </cell>
          <cell r="D181">
            <v>57.2</v>
          </cell>
          <cell r="E181">
            <v>58.1</v>
          </cell>
          <cell r="F181">
            <v>58.6</v>
          </cell>
          <cell r="G181">
            <v>59.1</v>
          </cell>
          <cell r="H181">
            <v>60</v>
          </cell>
          <cell r="I181">
            <v>58.6</v>
          </cell>
          <cell r="J181">
            <v>58.9</v>
          </cell>
          <cell r="K181">
            <v>4.8</v>
          </cell>
          <cell r="L181">
            <v>5.3</v>
          </cell>
          <cell r="M181">
            <v>5</v>
          </cell>
          <cell r="N181">
            <v>6</v>
          </cell>
          <cell r="O181">
            <v>3.9</v>
          </cell>
          <cell r="P181">
            <v>4.2</v>
          </cell>
          <cell r="Q181">
            <v>5.4</v>
          </cell>
          <cell r="R181">
            <v>4.3</v>
          </cell>
          <cell r="S181">
            <v>4.8</v>
          </cell>
          <cell r="T181">
            <v>0.2</v>
          </cell>
          <cell r="U181">
            <v>-0.5</v>
          </cell>
          <cell r="V181">
            <v>0.4</v>
          </cell>
          <cell r="W181">
            <v>-0.2</v>
          </cell>
          <cell r="X181">
            <v>-1</v>
          </cell>
          <cell r="Y181">
            <v>-0.2</v>
          </cell>
          <cell r="Z181">
            <v>-0.3</v>
          </cell>
          <cell r="AA181">
            <v>-0.3</v>
          </cell>
          <cell r="AB181">
            <v>-0.2</v>
          </cell>
        </row>
        <row r="182">
          <cell r="A182">
            <v>33390</v>
          </cell>
          <cell r="B182">
            <v>58.9</v>
          </cell>
          <cell r="C182">
            <v>60.3</v>
          </cell>
          <cell r="D182">
            <v>57.2</v>
          </cell>
          <cell r="E182">
            <v>58.4</v>
          </cell>
          <cell r="F182">
            <v>58.6</v>
          </cell>
          <cell r="G182">
            <v>59.4</v>
          </cell>
          <cell r="H182">
            <v>60.3</v>
          </cell>
          <cell r="I182">
            <v>58.6</v>
          </cell>
          <cell r="J182">
            <v>59</v>
          </cell>
          <cell r="K182">
            <v>3</v>
          </cell>
          <cell r="L182">
            <v>4</v>
          </cell>
          <cell r="M182">
            <v>3.4</v>
          </cell>
          <cell r="N182">
            <v>4.7</v>
          </cell>
          <cell r="O182">
            <v>2.2999999999999998</v>
          </cell>
          <cell r="P182">
            <v>3.8</v>
          </cell>
          <cell r="Q182">
            <v>4.0999999999999996</v>
          </cell>
          <cell r="R182">
            <v>3.2</v>
          </cell>
          <cell r="S182">
            <v>3.3</v>
          </cell>
          <cell r="T182">
            <v>-0.2</v>
          </cell>
          <cell r="U182">
            <v>0.7</v>
          </cell>
          <cell r="V182">
            <v>0</v>
          </cell>
          <cell r="W182">
            <v>0.5</v>
          </cell>
          <cell r="X182">
            <v>0</v>
          </cell>
          <cell r="Y182">
            <v>0.5</v>
          </cell>
          <cell r="Z182">
            <v>0.5</v>
          </cell>
          <cell r="AA182">
            <v>0</v>
          </cell>
          <cell r="AB182">
            <v>0.2</v>
          </cell>
        </row>
        <row r="183">
          <cell r="A183">
            <v>33482</v>
          </cell>
          <cell r="B183">
            <v>59.2</v>
          </cell>
          <cell r="C183">
            <v>60.8</v>
          </cell>
          <cell r="D183">
            <v>57.4</v>
          </cell>
          <cell r="E183">
            <v>58.8</v>
          </cell>
          <cell r="F183">
            <v>58.9</v>
          </cell>
          <cell r="G183">
            <v>59.9</v>
          </cell>
          <cell r="H183">
            <v>60.4</v>
          </cell>
          <cell r="I183">
            <v>59.4</v>
          </cell>
          <cell r="J183">
            <v>59.3</v>
          </cell>
          <cell r="K183">
            <v>2.8</v>
          </cell>
          <cell r="L183">
            <v>3.9</v>
          </cell>
          <cell r="M183">
            <v>3.2</v>
          </cell>
          <cell r="N183">
            <v>4.0999999999999996</v>
          </cell>
          <cell r="O183">
            <v>1.9</v>
          </cell>
          <cell r="P183">
            <v>3.6</v>
          </cell>
          <cell r="Q183">
            <v>3.2</v>
          </cell>
          <cell r="R183">
            <v>3.8</v>
          </cell>
          <cell r="S183">
            <v>3.1</v>
          </cell>
          <cell r="T183">
            <v>0.5</v>
          </cell>
          <cell r="U183">
            <v>0.8</v>
          </cell>
          <cell r="V183">
            <v>0.3</v>
          </cell>
          <cell r="W183">
            <v>0.7</v>
          </cell>
          <cell r="X183">
            <v>0.5</v>
          </cell>
          <cell r="Y183">
            <v>0.8</v>
          </cell>
          <cell r="Z183">
            <v>0.2</v>
          </cell>
          <cell r="AA183">
            <v>1.4</v>
          </cell>
          <cell r="AB183">
            <v>0.5</v>
          </cell>
        </row>
        <row r="184">
          <cell r="A184">
            <v>33573</v>
          </cell>
          <cell r="B184">
            <v>59.8</v>
          </cell>
          <cell r="C184">
            <v>61.2</v>
          </cell>
          <cell r="D184">
            <v>58</v>
          </cell>
          <cell r="E184">
            <v>59.3</v>
          </cell>
          <cell r="F184">
            <v>59.1</v>
          </cell>
          <cell r="G184">
            <v>60.3</v>
          </cell>
          <cell r="H184">
            <v>61.2</v>
          </cell>
          <cell r="I184">
            <v>59.9</v>
          </cell>
          <cell r="J184">
            <v>59.9</v>
          </cell>
          <cell r="K184">
            <v>1.5</v>
          </cell>
          <cell r="L184">
            <v>1.7</v>
          </cell>
          <cell r="M184">
            <v>1.8</v>
          </cell>
          <cell r="N184">
            <v>1.9</v>
          </cell>
          <cell r="O184">
            <v>-0.2</v>
          </cell>
          <cell r="P184">
            <v>1.9</v>
          </cell>
          <cell r="Q184">
            <v>1.7</v>
          </cell>
          <cell r="R184">
            <v>1.9</v>
          </cell>
          <cell r="S184">
            <v>1.5</v>
          </cell>
          <cell r="T184">
            <v>1</v>
          </cell>
          <cell r="U184">
            <v>0.7</v>
          </cell>
          <cell r="V184">
            <v>1</v>
          </cell>
          <cell r="W184">
            <v>0.9</v>
          </cell>
          <cell r="X184">
            <v>0.3</v>
          </cell>
          <cell r="Y184">
            <v>0.7</v>
          </cell>
          <cell r="Z184">
            <v>1.3</v>
          </cell>
          <cell r="AA184">
            <v>0.8</v>
          </cell>
          <cell r="AB184">
            <v>1</v>
          </cell>
        </row>
        <row r="185">
          <cell r="A185">
            <v>33664</v>
          </cell>
          <cell r="B185">
            <v>59.8</v>
          </cell>
          <cell r="C185">
            <v>61.2</v>
          </cell>
          <cell r="D185">
            <v>58.1</v>
          </cell>
          <cell r="E185">
            <v>59.6</v>
          </cell>
          <cell r="F185">
            <v>59.1</v>
          </cell>
          <cell r="G185">
            <v>60.3</v>
          </cell>
          <cell r="H185">
            <v>61.2</v>
          </cell>
          <cell r="I185">
            <v>60.1</v>
          </cell>
          <cell r="J185">
            <v>59.9</v>
          </cell>
          <cell r="K185">
            <v>1.4</v>
          </cell>
          <cell r="L185">
            <v>2.2000000000000002</v>
          </cell>
          <cell r="M185">
            <v>1.6</v>
          </cell>
          <cell r="N185">
            <v>2.6</v>
          </cell>
          <cell r="O185">
            <v>0.9</v>
          </cell>
          <cell r="P185">
            <v>2</v>
          </cell>
          <cell r="Q185">
            <v>2</v>
          </cell>
          <cell r="R185">
            <v>2.6</v>
          </cell>
          <cell r="S185">
            <v>1.7</v>
          </cell>
          <cell r="T185">
            <v>0</v>
          </cell>
          <cell r="U185">
            <v>0</v>
          </cell>
          <cell r="V185">
            <v>0.2</v>
          </cell>
          <cell r="W185">
            <v>0.5</v>
          </cell>
          <cell r="X185">
            <v>0</v>
          </cell>
          <cell r="Y185">
            <v>0</v>
          </cell>
          <cell r="Z185">
            <v>0</v>
          </cell>
          <cell r="AA185">
            <v>0.3</v>
          </cell>
          <cell r="AB185">
            <v>0</v>
          </cell>
        </row>
        <row r="186">
          <cell r="A186">
            <v>33756</v>
          </cell>
          <cell r="B186">
            <v>59.5</v>
          </cell>
          <cell r="C186">
            <v>61.1</v>
          </cell>
          <cell r="D186">
            <v>57.9</v>
          </cell>
          <cell r="E186">
            <v>59.6</v>
          </cell>
          <cell r="F186">
            <v>58.8</v>
          </cell>
          <cell r="G186">
            <v>60.1</v>
          </cell>
          <cell r="H186">
            <v>61.3</v>
          </cell>
          <cell r="I186">
            <v>59.9</v>
          </cell>
          <cell r="J186">
            <v>59.7</v>
          </cell>
          <cell r="K186">
            <v>1</v>
          </cell>
          <cell r="L186">
            <v>1.3</v>
          </cell>
          <cell r="M186">
            <v>1.2</v>
          </cell>
          <cell r="N186">
            <v>2.1</v>
          </cell>
          <cell r="O186">
            <v>0.3</v>
          </cell>
          <cell r="P186">
            <v>1.2</v>
          </cell>
          <cell r="Q186">
            <v>1.7</v>
          </cell>
          <cell r="R186">
            <v>2.2000000000000002</v>
          </cell>
          <cell r="S186">
            <v>1.2</v>
          </cell>
          <cell r="T186">
            <v>-0.5</v>
          </cell>
          <cell r="U186">
            <v>-0.2</v>
          </cell>
          <cell r="V186">
            <v>-0.3</v>
          </cell>
          <cell r="W186">
            <v>0</v>
          </cell>
          <cell r="X186">
            <v>-0.5</v>
          </cell>
          <cell r="Y186">
            <v>-0.3</v>
          </cell>
          <cell r="Z186">
            <v>0.2</v>
          </cell>
          <cell r="AA186">
            <v>-0.3</v>
          </cell>
          <cell r="AB186">
            <v>-0.3</v>
          </cell>
        </row>
        <row r="187">
          <cell r="A187">
            <v>33848</v>
          </cell>
          <cell r="B187">
            <v>59.7</v>
          </cell>
          <cell r="C187">
            <v>61</v>
          </cell>
          <cell r="D187">
            <v>57.8</v>
          </cell>
          <cell r="E187">
            <v>60</v>
          </cell>
          <cell r="F187">
            <v>58.8</v>
          </cell>
          <cell r="G187">
            <v>60.4</v>
          </cell>
          <cell r="H187">
            <v>61.6</v>
          </cell>
          <cell r="I187">
            <v>60.3</v>
          </cell>
          <cell r="J187">
            <v>59.8</v>
          </cell>
          <cell r="K187">
            <v>0.8</v>
          </cell>
          <cell r="L187">
            <v>0.3</v>
          </cell>
          <cell r="M187">
            <v>0.7</v>
          </cell>
          <cell r="N187">
            <v>2</v>
          </cell>
          <cell r="O187">
            <v>-0.2</v>
          </cell>
          <cell r="P187">
            <v>0.8</v>
          </cell>
          <cell r="Q187">
            <v>2</v>
          </cell>
          <cell r="R187">
            <v>1.5</v>
          </cell>
          <cell r="S187">
            <v>0.8</v>
          </cell>
          <cell r="T187">
            <v>0.3</v>
          </cell>
          <cell r="U187">
            <v>-0.2</v>
          </cell>
          <cell r="V187">
            <v>-0.2</v>
          </cell>
          <cell r="W187">
            <v>0.7</v>
          </cell>
          <cell r="X187">
            <v>0</v>
          </cell>
          <cell r="Y187">
            <v>0.5</v>
          </cell>
          <cell r="Z187">
            <v>0.5</v>
          </cell>
          <cell r="AA187">
            <v>0.7</v>
          </cell>
          <cell r="AB187">
            <v>0.2</v>
          </cell>
        </row>
        <row r="188">
          <cell r="A188">
            <v>33939</v>
          </cell>
          <cell r="B188">
            <v>60</v>
          </cell>
          <cell r="C188">
            <v>61.1</v>
          </cell>
          <cell r="D188">
            <v>58.5</v>
          </cell>
          <cell r="E188">
            <v>60.3</v>
          </cell>
          <cell r="F188">
            <v>59.1</v>
          </cell>
          <cell r="G188">
            <v>60.6</v>
          </cell>
          <cell r="H188">
            <v>61.7</v>
          </cell>
          <cell r="I188">
            <v>60.5</v>
          </cell>
          <cell r="J188">
            <v>60.1</v>
          </cell>
          <cell r="K188">
            <v>0.3</v>
          </cell>
          <cell r="L188">
            <v>-0.2</v>
          </cell>
          <cell r="M188">
            <v>0.9</v>
          </cell>
          <cell r="N188">
            <v>1.7</v>
          </cell>
          <cell r="O188">
            <v>0</v>
          </cell>
          <cell r="P188">
            <v>0.5</v>
          </cell>
          <cell r="Q188">
            <v>0.8</v>
          </cell>
          <cell r="R188">
            <v>1</v>
          </cell>
          <cell r="S188">
            <v>0.3</v>
          </cell>
          <cell r="T188">
            <v>0.5</v>
          </cell>
          <cell r="U188">
            <v>0.2</v>
          </cell>
          <cell r="V188">
            <v>1.2</v>
          </cell>
          <cell r="W188">
            <v>0.5</v>
          </cell>
          <cell r="X188">
            <v>0.5</v>
          </cell>
          <cell r="Y188">
            <v>0.3</v>
          </cell>
          <cell r="Z188">
            <v>0.2</v>
          </cell>
          <cell r="AA188">
            <v>0.3</v>
          </cell>
          <cell r="AB188">
            <v>0.5</v>
          </cell>
        </row>
        <row r="189">
          <cell r="A189">
            <v>34029</v>
          </cell>
          <cell r="B189">
            <v>60.4</v>
          </cell>
          <cell r="C189">
            <v>61.9</v>
          </cell>
          <cell r="D189">
            <v>59</v>
          </cell>
          <cell r="E189">
            <v>60.8</v>
          </cell>
          <cell r="F189">
            <v>59.3</v>
          </cell>
          <cell r="G189">
            <v>61.2</v>
          </cell>
          <cell r="H189">
            <v>62.1</v>
          </cell>
          <cell r="I189">
            <v>61.1</v>
          </cell>
          <cell r="J189">
            <v>60.6</v>
          </cell>
          <cell r="K189">
            <v>1</v>
          </cell>
          <cell r="L189">
            <v>1.1000000000000001</v>
          </cell>
          <cell r="M189">
            <v>1.5</v>
          </cell>
          <cell r="N189">
            <v>2</v>
          </cell>
          <cell r="O189">
            <v>0.3</v>
          </cell>
          <cell r="P189">
            <v>1.5</v>
          </cell>
          <cell r="Q189">
            <v>1.5</v>
          </cell>
          <cell r="R189">
            <v>1.7</v>
          </cell>
          <cell r="S189">
            <v>1.2</v>
          </cell>
          <cell r="T189">
            <v>0.7</v>
          </cell>
          <cell r="U189">
            <v>1.3</v>
          </cell>
          <cell r="V189">
            <v>0.9</v>
          </cell>
          <cell r="W189">
            <v>0.8</v>
          </cell>
          <cell r="X189">
            <v>0.3</v>
          </cell>
          <cell r="Y189">
            <v>1</v>
          </cell>
          <cell r="Z189">
            <v>0.6</v>
          </cell>
          <cell r="AA189">
            <v>1</v>
          </cell>
          <cell r="AB189">
            <v>0.8</v>
          </cell>
        </row>
        <row r="190">
          <cell r="A190">
            <v>34121</v>
          </cell>
          <cell r="B190">
            <v>60.5</v>
          </cell>
          <cell r="C190">
            <v>62.2</v>
          </cell>
          <cell r="D190">
            <v>59.3</v>
          </cell>
          <cell r="E190">
            <v>61.2</v>
          </cell>
          <cell r="F190">
            <v>59.5</v>
          </cell>
          <cell r="G190">
            <v>61.4</v>
          </cell>
          <cell r="H190">
            <v>62.2</v>
          </cell>
          <cell r="I190">
            <v>61.2</v>
          </cell>
          <cell r="J190">
            <v>60.8</v>
          </cell>
          <cell r="K190">
            <v>1.7</v>
          </cell>
          <cell r="L190">
            <v>1.8</v>
          </cell>
          <cell r="M190">
            <v>2.4</v>
          </cell>
          <cell r="N190">
            <v>2.7</v>
          </cell>
          <cell r="O190">
            <v>1.2</v>
          </cell>
          <cell r="P190">
            <v>2.2000000000000002</v>
          </cell>
          <cell r="Q190">
            <v>1.5</v>
          </cell>
          <cell r="R190">
            <v>2.2000000000000002</v>
          </cell>
          <cell r="S190">
            <v>1.8</v>
          </cell>
          <cell r="T190">
            <v>0.2</v>
          </cell>
          <cell r="U190">
            <v>0.5</v>
          </cell>
          <cell r="V190">
            <v>0.5</v>
          </cell>
          <cell r="W190">
            <v>0.7</v>
          </cell>
          <cell r="X190">
            <v>0.3</v>
          </cell>
          <cell r="Y190">
            <v>0.3</v>
          </cell>
          <cell r="Z190">
            <v>0.2</v>
          </cell>
          <cell r="AA190">
            <v>0.2</v>
          </cell>
          <cell r="AB190">
            <v>0.3</v>
          </cell>
        </row>
        <row r="191">
          <cell r="A191">
            <v>34213</v>
          </cell>
          <cell r="B191">
            <v>60.7</v>
          </cell>
          <cell r="C191">
            <v>62.4</v>
          </cell>
          <cell r="D191">
            <v>59.4</v>
          </cell>
          <cell r="E191">
            <v>61.4</v>
          </cell>
          <cell r="F191">
            <v>60.1</v>
          </cell>
          <cell r="G191">
            <v>62.3</v>
          </cell>
          <cell r="H191">
            <v>62.5</v>
          </cell>
          <cell r="I191">
            <v>61.6</v>
          </cell>
          <cell r="J191">
            <v>61.1</v>
          </cell>
          <cell r="K191">
            <v>1.7</v>
          </cell>
          <cell r="L191">
            <v>2.2999999999999998</v>
          </cell>
          <cell r="M191">
            <v>2.8</v>
          </cell>
          <cell r="N191">
            <v>2.2999999999999998</v>
          </cell>
          <cell r="O191">
            <v>2.2000000000000002</v>
          </cell>
          <cell r="P191">
            <v>3.1</v>
          </cell>
          <cell r="Q191">
            <v>1.5</v>
          </cell>
          <cell r="R191">
            <v>2.2000000000000002</v>
          </cell>
          <cell r="S191">
            <v>2.2000000000000002</v>
          </cell>
          <cell r="T191">
            <v>0.3</v>
          </cell>
          <cell r="U191">
            <v>0.3</v>
          </cell>
          <cell r="V191">
            <v>0.2</v>
          </cell>
          <cell r="W191">
            <v>0.3</v>
          </cell>
          <cell r="X191">
            <v>1</v>
          </cell>
          <cell r="Y191">
            <v>1.5</v>
          </cell>
          <cell r="Z191">
            <v>0.5</v>
          </cell>
          <cell r="AA191">
            <v>0.7</v>
          </cell>
          <cell r="AB191">
            <v>0.5</v>
          </cell>
        </row>
        <row r="192">
          <cell r="A192">
            <v>34304</v>
          </cell>
          <cell r="B192">
            <v>60.8</v>
          </cell>
          <cell r="C192">
            <v>62.6</v>
          </cell>
          <cell r="D192">
            <v>59.6</v>
          </cell>
          <cell r="E192">
            <v>61.4</v>
          </cell>
          <cell r="F192">
            <v>60.5</v>
          </cell>
          <cell r="G192">
            <v>62.6</v>
          </cell>
          <cell r="H192">
            <v>63.2</v>
          </cell>
          <cell r="I192">
            <v>61.8</v>
          </cell>
          <cell r="J192">
            <v>61.2</v>
          </cell>
          <cell r="K192">
            <v>1.3</v>
          </cell>
          <cell r="L192">
            <v>2.5</v>
          </cell>
          <cell r="M192">
            <v>1.9</v>
          </cell>
          <cell r="N192">
            <v>1.8</v>
          </cell>
          <cell r="O192">
            <v>2.4</v>
          </cell>
          <cell r="P192">
            <v>3.3</v>
          </cell>
          <cell r="Q192">
            <v>2.4</v>
          </cell>
          <cell r="R192">
            <v>2.1</v>
          </cell>
          <cell r="S192">
            <v>1.8</v>
          </cell>
          <cell r="T192">
            <v>0.2</v>
          </cell>
          <cell r="U192">
            <v>0.3</v>
          </cell>
          <cell r="V192">
            <v>0.3</v>
          </cell>
          <cell r="W192">
            <v>0</v>
          </cell>
          <cell r="X192">
            <v>0.7</v>
          </cell>
          <cell r="Y192">
            <v>0.5</v>
          </cell>
          <cell r="Z192">
            <v>1.1000000000000001</v>
          </cell>
          <cell r="AA192">
            <v>0.3</v>
          </cell>
          <cell r="AB192">
            <v>0.2</v>
          </cell>
        </row>
        <row r="193">
          <cell r="A193">
            <v>34394</v>
          </cell>
          <cell r="B193">
            <v>60.9</v>
          </cell>
          <cell r="C193">
            <v>62.8</v>
          </cell>
          <cell r="D193">
            <v>59.9</v>
          </cell>
          <cell r="E193">
            <v>61.9</v>
          </cell>
          <cell r="F193">
            <v>60.5</v>
          </cell>
          <cell r="G193">
            <v>62.8</v>
          </cell>
          <cell r="H193">
            <v>63</v>
          </cell>
          <cell r="I193">
            <v>61.8</v>
          </cell>
          <cell r="J193">
            <v>61.5</v>
          </cell>
          <cell r="K193">
            <v>0.8</v>
          </cell>
          <cell r="L193">
            <v>1.5</v>
          </cell>
          <cell r="M193">
            <v>1.5</v>
          </cell>
          <cell r="N193">
            <v>1.8</v>
          </cell>
          <cell r="O193">
            <v>2</v>
          </cell>
          <cell r="P193">
            <v>2.6</v>
          </cell>
          <cell r="Q193">
            <v>1.4</v>
          </cell>
          <cell r="R193">
            <v>1.1000000000000001</v>
          </cell>
          <cell r="S193">
            <v>1.5</v>
          </cell>
          <cell r="T193">
            <v>0.2</v>
          </cell>
          <cell r="U193">
            <v>0.3</v>
          </cell>
          <cell r="V193">
            <v>0.5</v>
          </cell>
          <cell r="W193">
            <v>0.8</v>
          </cell>
          <cell r="X193">
            <v>0</v>
          </cell>
          <cell r="Y193">
            <v>0.3</v>
          </cell>
          <cell r="Z193">
            <v>-0.3</v>
          </cell>
          <cell r="AA193">
            <v>0</v>
          </cell>
          <cell r="AB193">
            <v>0.5</v>
          </cell>
        </row>
        <row r="194">
          <cell r="A194">
            <v>34486</v>
          </cell>
          <cell r="B194">
            <v>61.4</v>
          </cell>
          <cell r="C194">
            <v>63.3</v>
          </cell>
          <cell r="D194">
            <v>60.3</v>
          </cell>
          <cell r="E194">
            <v>62.3</v>
          </cell>
          <cell r="F194">
            <v>60.8</v>
          </cell>
          <cell r="G194">
            <v>63.1</v>
          </cell>
          <cell r="H194">
            <v>63.5</v>
          </cell>
          <cell r="I194">
            <v>62.2</v>
          </cell>
          <cell r="J194">
            <v>61.9</v>
          </cell>
          <cell r="K194">
            <v>1.5</v>
          </cell>
          <cell r="L194">
            <v>1.8</v>
          </cell>
          <cell r="M194">
            <v>1.7</v>
          </cell>
          <cell r="N194">
            <v>1.8</v>
          </cell>
          <cell r="O194">
            <v>2.2000000000000002</v>
          </cell>
          <cell r="P194">
            <v>2.8</v>
          </cell>
          <cell r="Q194">
            <v>2.1</v>
          </cell>
          <cell r="R194">
            <v>1.6</v>
          </cell>
          <cell r="S194">
            <v>1.8</v>
          </cell>
          <cell r="T194">
            <v>0.8</v>
          </cell>
          <cell r="U194">
            <v>0.8</v>
          </cell>
          <cell r="V194">
            <v>0.7</v>
          </cell>
          <cell r="W194">
            <v>0.6</v>
          </cell>
          <cell r="X194">
            <v>0.5</v>
          </cell>
          <cell r="Y194">
            <v>0.5</v>
          </cell>
          <cell r="Z194">
            <v>0.8</v>
          </cell>
          <cell r="AA194">
            <v>0.6</v>
          </cell>
          <cell r="AB194">
            <v>0.7</v>
          </cell>
        </row>
        <row r="195">
          <cell r="A195">
            <v>34578</v>
          </cell>
          <cell r="B195">
            <v>62</v>
          </cell>
          <cell r="C195">
            <v>63.4</v>
          </cell>
          <cell r="D195">
            <v>60.9</v>
          </cell>
          <cell r="E195">
            <v>62.6</v>
          </cell>
          <cell r="F195">
            <v>61.3</v>
          </cell>
          <cell r="G195">
            <v>63.6</v>
          </cell>
          <cell r="H195">
            <v>63.9</v>
          </cell>
          <cell r="I195">
            <v>62.5</v>
          </cell>
          <cell r="J195">
            <v>62.3</v>
          </cell>
          <cell r="K195">
            <v>2.1</v>
          </cell>
          <cell r="L195">
            <v>1.6</v>
          </cell>
          <cell r="M195">
            <v>2.5</v>
          </cell>
          <cell r="N195">
            <v>2</v>
          </cell>
          <cell r="O195">
            <v>2</v>
          </cell>
          <cell r="P195">
            <v>2.1</v>
          </cell>
          <cell r="Q195">
            <v>2.2000000000000002</v>
          </cell>
          <cell r="R195">
            <v>1.5</v>
          </cell>
          <cell r="S195">
            <v>2</v>
          </cell>
          <cell r="T195">
            <v>1</v>
          </cell>
          <cell r="U195">
            <v>0.2</v>
          </cell>
          <cell r="V195">
            <v>1</v>
          </cell>
          <cell r="W195">
            <v>0.5</v>
          </cell>
          <cell r="X195">
            <v>0.8</v>
          </cell>
          <cell r="Y195">
            <v>0.8</v>
          </cell>
          <cell r="Z195">
            <v>0.6</v>
          </cell>
          <cell r="AA195">
            <v>0.5</v>
          </cell>
          <cell r="AB195">
            <v>0.6</v>
          </cell>
        </row>
        <row r="196">
          <cell r="A196">
            <v>34669</v>
          </cell>
          <cell r="B196">
            <v>62.4</v>
          </cell>
          <cell r="C196">
            <v>63.9</v>
          </cell>
          <cell r="D196">
            <v>61.5</v>
          </cell>
          <cell r="E196">
            <v>63.2</v>
          </cell>
          <cell r="F196">
            <v>61.8</v>
          </cell>
          <cell r="G196">
            <v>64.099999999999994</v>
          </cell>
          <cell r="H196">
            <v>64.3</v>
          </cell>
          <cell r="I196">
            <v>63.2</v>
          </cell>
          <cell r="J196">
            <v>62.8</v>
          </cell>
          <cell r="K196">
            <v>2.6</v>
          </cell>
          <cell r="L196">
            <v>2.1</v>
          </cell>
          <cell r="M196">
            <v>3.2</v>
          </cell>
          <cell r="N196">
            <v>2.9</v>
          </cell>
          <cell r="O196">
            <v>2.1</v>
          </cell>
          <cell r="P196">
            <v>2.4</v>
          </cell>
          <cell r="Q196">
            <v>1.7</v>
          </cell>
          <cell r="R196">
            <v>2.2999999999999998</v>
          </cell>
          <cell r="S196">
            <v>2.6</v>
          </cell>
          <cell r="T196">
            <v>0.6</v>
          </cell>
          <cell r="U196">
            <v>0.8</v>
          </cell>
          <cell r="V196">
            <v>1</v>
          </cell>
          <cell r="W196">
            <v>1</v>
          </cell>
          <cell r="X196">
            <v>0.8</v>
          </cell>
          <cell r="Y196">
            <v>0.8</v>
          </cell>
          <cell r="Z196">
            <v>0.6</v>
          </cell>
          <cell r="AA196">
            <v>1.1000000000000001</v>
          </cell>
          <cell r="AB196">
            <v>0.8</v>
          </cell>
        </row>
        <row r="197">
          <cell r="A197">
            <v>34759</v>
          </cell>
          <cell r="B197">
            <v>63.5</v>
          </cell>
          <cell r="C197">
            <v>65</v>
          </cell>
          <cell r="D197">
            <v>62.6</v>
          </cell>
          <cell r="E197">
            <v>64.2</v>
          </cell>
          <cell r="F197">
            <v>63</v>
          </cell>
          <cell r="G197">
            <v>65.2</v>
          </cell>
          <cell r="H197">
            <v>65.2</v>
          </cell>
          <cell r="I197">
            <v>64.5</v>
          </cell>
          <cell r="J197">
            <v>63.8</v>
          </cell>
          <cell r="K197">
            <v>4.3</v>
          </cell>
          <cell r="L197">
            <v>3.5</v>
          </cell>
          <cell r="M197">
            <v>4.5</v>
          </cell>
          <cell r="N197">
            <v>3.7</v>
          </cell>
          <cell r="O197">
            <v>4.0999999999999996</v>
          </cell>
          <cell r="P197">
            <v>3.8</v>
          </cell>
          <cell r="Q197">
            <v>3.5</v>
          </cell>
          <cell r="R197">
            <v>4.4000000000000004</v>
          </cell>
          <cell r="S197">
            <v>3.7</v>
          </cell>
          <cell r="T197">
            <v>1.8</v>
          </cell>
          <cell r="U197">
            <v>1.7</v>
          </cell>
          <cell r="V197">
            <v>1.8</v>
          </cell>
          <cell r="W197">
            <v>1.6</v>
          </cell>
          <cell r="X197">
            <v>1.9</v>
          </cell>
          <cell r="Y197">
            <v>1.7</v>
          </cell>
          <cell r="Z197">
            <v>1.4</v>
          </cell>
          <cell r="AA197">
            <v>2.1</v>
          </cell>
          <cell r="AB197">
            <v>1.6</v>
          </cell>
        </row>
        <row r="198">
          <cell r="A198">
            <v>34851</v>
          </cell>
          <cell r="B198">
            <v>64.400000000000006</v>
          </cell>
          <cell r="C198">
            <v>65.599999999999994</v>
          </cell>
          <cell r="D198">
            <v>63.2</v>
          </cell>
          <cell r="E198">
            <v>64.7</v>
          </cell>
          <cell r="F198">
            <v>64</v>
          </cell>
          <cell r="G198">
            <v>65.7</v>
          </cell>
          <cell r="H198">
            <v>66</v>
          </cell>
          <cell r="I198">
            <v>65.3</v>
          </cell>
          <cell r="J198">
            <v>64.7</v>
          </cell>
          <cell r="K198">
            <v>4.9000000000000004</v>
          </cell>
          <cell r="L198">
            <v>3.6</v>
          </cell>
          <cell r="M198">
            <v>4.8</v>
          </cell>
          <cell r="N198">
            <v>3.9</v>
          </cell>
          <cell r="O198">
            <v>5.3</v>
          </cell>
          <cell r="P198">
            <v>4.0999999999999996</v>
          </cell>
          <cell r="Q198">
            <v>3.9</v>
          </cell>
          <cell r="R198">
            <v>5</v>
          </cell>
          <cell r="S198">
            <v>4.5</v>
          </cell>
          <cell r="T198">
            <v>1.4</v>
          </cell>
          <cell r="U198">
            <v>0.9</v>
          </cell>
          <cell r="V198">
            <v>1</v>
          </cell>
          <cell r="W198">
            <v>0.8</v>
          </cell>
          <cell r="X198">
            <v>1.6</v>
          </cell>
          <cell r="Y198">
            <v>0.8</v>
          </cell>
          <cell r="Z198">
            <v>1.2</v>
          </cell>
          <cell r="AA198">
            <v>1.2</v>
          </cell>
          <cell r="AB198">
            <v>1.4</v>
          </cell>
        </row>
        <row r="199">
          <cell r="A199">
            <v>34943</v>
          </cell>
          <cell r="B199">
            <v>65.5</v>
          </cell>
          <cell r="C199">
            <v>66.400000000000006</v>
          </cell>
          <cell r="D199">
            <v>63.8</v>
          </cell>
          <cell r="E199">
            <v>65.400000000000006</v>
          </cell>
          <cell r="F199">
            <v>64.400000000000006</v>
          </cell>
          <cell r="G199">
            <v>66.5</v>
          </cell>
          <cell r="H199">
            <v>66.7</v>
          </cell>
          <cell r="I199">
            <v>66.099999999999994</v>
          </cell>
          <cell r="J199">
            <v>65.5</v>
          </cell>
          <cell r="K199">
            <v>5.6</v>
          </cell>
          <cell r="L199">
            <v>4.7</v>
          </cell>
          <cell r="M199">
            <v>4.8</v>
          </cell>
          <cell r="N199">
            <v>4.5</v>
          </cell>
          <cell r="O199">
            <v>5.0999999999999996</v>
          </cell>
          <cell r="P199">
            <v>4.5999999999999996</v>
          </cell>
          <cell r="Q199">
            <v>4.4000000000000004</v>
          </cell>
          <cell r="R199">
            <v>5.8</v>
          </cell>
          <cell r="S199">
            <v>5.0999999999999996</v>
          </cell>
          <cell r="T199">
            <v>1.7</v>
          </cell>
          <cell r="U199">
            <v>1.2</v>
          </cell>
          <cell r="V199">
            <v>0.9</v>
          </cell>
          <cell r="W199">
            <v>1.1000000000000001</v>
          </cell>
          <cell r="X199">
            <v>0.6</v>
          </cell>
          <cell r="Y199">
            <v>1.2</v>
          </cell>
          <cell r="Z199">
            <v>1.1000000000000001</v>
          </cell>
          <cell r="AA199">
            <v>1.2</v>
          </cell>
          <cell r="AB199">
            <v>1.2</v>
          </cell>
        </row>
        <row r="200">
          <cell r="A200">
            <v>35034</v>
          </cell>
          <cell r="B200">
            <v>66.099999999999994</v>
          </cell>
          <cell r="C200">
            <v>66.900000000000006</v>
          </cell>
          <cell r="D200">
            <v>64.2</v>
          </cell>
          <cell r="E200">
            <v>66</v>
          </cell>
          <cell r="F200">
            <v>64.8</v>
          </cell>
          <cell r="G200">
            <v>66.900000000000006</v>
          </cell>
          <cell r="H200">
            <v>67.400000000000006</v>
          </cell>
          <cell r="I200">
            <v>66.599999999999994</v>
          </cell>
          <cell r="J200">
            <v>66</v>
          </cell>
          <cell r="K200">
            <v>5.9</v>
          </cell>
          <cell r="L200">
            <v>4.7</v>
          </cell>
          <cell r="M200">
            <v>4.4000000000000004</v>
          </cell>
          <cell r="N200">
            <v>4.4000000000000004</v>
          </cell>
          <cell r="O200">
            <v>4.9000000000000004</v>
          </cell>
          <cell r="P200">
            <v>4.4000000000000004</v>
          </cell>
          <cell r="Q200">
            <v>4.8</v>
          </cell>
          <cell r="R200">
            <v>5.4</v>
          </cell>
          <cell r="S200">
            <v>5.0999999999999996</v>
          </cell>
          <cell r="T200">
            <v>0.9</v>
          </cell>
          <cell r="U200">
            <v>0.8</v>
          </cell>
          <cell r="V200">
            <v>0.6</v>
          </cell>
          <cell r="W200">
            <v>0.9</v>
          </cell>
          <cell r="X200">
            <v>0.6</v>
          </cell>
          <cell r="Y200">
            <v>0.6</v>
          </cell>
          <cell r="Z200">
            <v>1</v>
          </cell>
          <cell r="AA200">
            <v>0.8</v>
          </cell>
          <cell r="AB200">
            <v>0.8</v>
          </cell>
        </row>
        <row r="201">
          <cell r="A201">
            <v>35125</v>
          </cell>
          <cell r="B201">
            <v>66.5</v>
          </cell>
          <cell r="C201">
            <v>66.8</v>
          </cell>
          <cell r="D201">
            <v>64.7</v>
          </cell>
          <cell r="E201">
            <v>66.2</v>
          </cell>
          <cell r="F201">
            <v>65.2</v>
          </cell>
          <cell r="G201">
            <v>67.400000000000006</v>
          </cell>
          <cell r="H201">
            <v>67.7</v>
          </cell>
          <cell r="I201">
            <v>67</v>
          </cell>
          <cell r="J201">
            <v>66.2</v>
          </cell>
          <cell r="K201">
            <v>4.7</v>
          </cell>
          <cell r="L201">
            <v>2.8</v>
          </cell>
          <cell r="M201">
            <v>3.4</v>
          </cell>
          <cell r="N201">
            <v>3.1</v>
          </cell>
          <cell r="O201">
            <v>3.5</v>
          </cell>
          <cell r="P201">
            <v>3.4</v>
          </cell>
          <cell r="Q201">
            <v>3.8</v>
          </cell>
          <cell r="R201">
            <v>3.9</v>
          </cell>
          <cell r="S201">
            <v>3.8</v>
          </cell>
          <cell r="T201">
            <v>0.6</v>
          </cell>
          <cell r="U201">
            <v>-0.1</v>
          </cell>
          <cell r="V201">
            <v>0.8</v>
          </cell>
          <cell r="W201">
            <v>0.3</v>
          </cell>
          <cell r="X201">
            <v>0.6</v>
          </cell>
          <cell r="Y201">
            <v>0.7</v>
          </cell>
          <cell r="Z201">
            <v>0.4</v>
          </cell>
          <cell r="AA201">
            <v>0.6</v>
          </cell>
          <cell r="AB201">
            <v>0.3</v>
          </cell>
        </row>
        <row r="202">
          <cell r="A202">
            <v>35217</v>
          </cell>
          <cell r="B202">
            <v>67</v>
          </cell>
          <cell r="C202">
            <v>67.3</v>
          </cell>
          <cell r="D202">
            <v>65.099999999999994</v>
          </cell>
          <cell r="E202">
            <v>66.5</v>
          </cell>
          <cell r="F202">
            <v>65.7</v>
          </cell>
          <cell r="G202">
            <v>67.7</v>
          </cell>
          <cell r="H202">
            <v>68.3</v>
          </cell>
          <cell r="I202">
            <v>67.400000000000006</v>
          </cell>
          <cell r="J202">
            <v>66.7</v>
          </cell>
          <cell r="K202">
            <v>4</v>
          </cell>
          <cell r="L202">
            <v>2.6</v>
          </cell>
          <cell r="M202">
            <v>3</v>
          </cell>
          <cell r="N202">
            <v>2.8</v>
          </cell>
          <cell r="O202">
            <v>2.7</v>
          </cell>
          <cell r="P202">
            <v>3</v>
          </cell>
          <cell r="Q202">
            <v>3.5</v>
          </cell>
          <cell r="R202">
            <v>3.2</v>
          </cell>
          <cell r="S202">
            <v>3.1</v>
          </cell>
          <cell r="T202">
            <v>0.8</v>
          </cell>
          <cell r="U202">
            <v>0.7</v>
          </cell>
          <cell r="V202">
            <v>0.6</v>
          </cell>
          <cell r="W202">
            <v>0.5</v>
          </cell>
          <cell r="X202">
            <v>0.8</v>
          </cell>
          <cell r="Y202">
            <v>0.4</v>
          </cell>
          <cell r="Z202">
            <v>0.9</v>
          </cell>
          <cell r="AA202">
            <v>0.6</v>
          </cell>
          <cell r="AB202">
            <v>0.8</v>
          </cell>
        </row>
        <row r="203">
          <cell r="A203">
            <v>35309</v>
          </cell>
          <cell r="B203">
            <v>67.099999999999994</v>
          </cell>
          <cell r="C203">
            <v>67.599999999999994</v>
          </cell>
          <cell r="D203">
            <v>65.2</v>
          </cell>
          <cell r="E203">
            <v>66.599999999999994</v>
          </cell>
          <cell r="F203">
            <v>65.900000000000006</v>
          </cell>
          <cell r="G203">
            <v>68</v>
          </cell>
          <cell r="H203">
            <v>68.8</v>
          </cell>
          <cell r="I203">
            <v>67.400000000000006</v>
          </cell>
          <cell r="J203">
            <v>66.900000000000006</v>
          </cell>
          <cell r="K203">
            <v>2.4</v>
          </cell>
          <cell r="L203">
            <v>1.8</v>
          </cell>
          <cell r="M203">
            <v>2.2000000000000002</v>
          </cell>
          <cell r="N203">
            <v>1.8</v>
          </cell>
          <cell r="O203">
            <v>2.2999999999999998</v>
          </cell>
          <cell r="P203">
            <v>2.2999999999999998</v>
          </cell>
          <cell r="Q203">
            <v>3.1</v>
          </cell>
          <cell r="R203">
            <v>2</v>
          </cell>
          <cell r="S203">
            <v>2.1</v>
          </cell>
          <cell r="T203">
            <v>0.1</v>
          </cell>
          <cell r="U203">
            <v>0.4</v>
          </cell>
          <cell r="V203">
            <v>0.2</v>
          </cell>
          <cell r="W203">
            <v>0.2</v>
          </cell>
          <cell r="X203">
            <v>0.3</v>
          </cell>
          <cell r="Y203">
            <v>0.4</v>
          </cell>
          <cell r="Z203">
            <v>0.7</v>
          </cell>
          <cell r="AA203">
            <v>0</v>
          </cell>
          <cell r="AB203">
            <v>0.3</v>
          </cell>
        </row>
        <row r="204">
          <cell r="A204">
            <v>35400</v>
          </cell>
          <cell r="B204">
            <v>67.2</v>
          </cell>
          <cell r="C204">
            <v>67.7</v>
          </cell>
          <cell r="D204">
            <v>65.3</v>
          </cell>
          <cell r="E204">
            <v>66.8</v>
          </cell>
          <cell r="F204">
            <v>66</v>
          </cell>
          <cell r="G204">
            <v>68.099999999999994</v>
          </cell>
          <cell r="H204">
            <v>68.8</v>
          </cell>
          <cell r="I204">
            <v>67.400000000000006</v>
          </cell>
          <cell r="J204">
            <v>67</v>
          </cell>
          <cell r="K204">
            <v>1.7</v>
          </cell>
          <cell r="L204">
            <v>1.2</v>
          </cell>
          <cell r="M204">
            <v>1.7</v>
          </cell>
          <cell r="N204">
            <v>1.2</v>
          </cell>
          <cell r="O204">
            <v>1.9</v>
          </cell>
          <cell r="P204">
            <v>1.8</v>
          </cell>
          <cell r="Q204">
            <v>2.1</v>
          </cell>
          <cell r="R204">
            <v>1.2</v>
          </cell>
          <cell r="S204">
            <v>1.5</v>
          </cell>
          <cell r="T204">
            <v>0.1</v>
          </cell>
          <cell r="U204">
            <v>0.1</v>
          </cell>
          <cell r="V204">
            <v>0.2</v>
          </cell>
          <cell r="W204">
            <v>0.3</v>
          </cell>
          <cell r="X204">
            <v>0.2</v>
          </cell>
          <cell r="Y204">
            <v>0.1</v>
          </cell>
          <cell r="Z204">
            <v>0</v>
          </cell>
          <cell r="AA204">
            <v>0</v>
          </cell>
          <cell r="AB204">
            <v>0.1</v>
          </cell>
        </row>
        <row r="205">
          <cell r="A205">
            <v>35490</v>
          </cell>
          <cell r="B205">
            <v>67.3</v>
          </cell>
          <cell r="C205">
            <v>67.8</v>
          </cell>
          <cell r="D205">
            <v>65.7</v>
          </cell>
          <cell r="E205">
            <v>66.8</v>
          </cell>
          <cell r="F205">
            <v>65.900000000000006</v>
          </cell>
          <cell r="G205">
            <v>68.400000000000006</v>
          </cell>
          <cell r="H205">
            <v>68.8</v>
          </cell>
          <cell r="I205">
            <v>67.400000000000006</v>
          </cell>
          <cell r="J205">
            <v>67.099999999999994</v>
          </cell>
          <cell r="K205">
            <v>1.2</v>
          </cell>
          <cell r="L205">
            <v>1.5</v>
          </cell>
          <cell r="M205">
            <v>1.5</v>
          </cell>
          <cell r="N205">
            <v>0.9</v>
          </cell>
          <cell r="O205">
            <v>1.1000000000000001</v>
          </cell>
          <cell r="P205">
            <v>1.5</v>
          </cell>
          <cell r="Q205">
            <v>1.6</v>
          </cell>
          <cell r="R205">
            <v>0.6</v>
          </cell>
          <cell r="S205">
            <v>1.4</v>
          </cell>
          <cell r="T205">
            <v>0.1</v>
          </cell>
          <cell r="U205">
            <v>0.1</v>
          </cell>
          <cell r="V205">
            <v>0.6</v>
          </cell>
          <cell r="W205">
            <v>0</v>
          </cell>
          <cell r="X205">
            <v>-0.2</v>
          </cell>
          <cell r="Y205">
            <v>0.4</v>
          </cell>
          <cell r="Z205">
            <v>0</v>
          </cell>
          <cell r="AA205">
            <v>0</v>
          </cell>
          <cell r="AB205">
            <v>0.1</v>
          </cell>
        </row>
        <row r="206">
          <cell r="A206">
            <v>35582</v>
          </cell>
          <cell r="B206">
            <v>67.099999999999994</v>
          </cell>
          <cell r="C206">
            <v>67.7</v>
          </cell>
          <cell r="D206">
            <v>65.5</v>
          </cell>
          <cell r="E206">
            <v>66.400000000000006</v>
          </cell>
          <cell r="F206">
            <v>65.8</v>
          </cell>
          <cell r="G206">
            <v>68.099999999999994</v>
          </cell>
          <cell r="H206">
            <v>68.7</v>
          </cell>
          <cell r="I206">
            <v>66.8</v>
          </cell>
          <cell r="J206">
            <v>66.900000000000006</v>
          </cell>
          <cell r="K206">
            <v>0.1</v>
          </cell>
          <cell r="L206">
            <v>0.6</v>
          </cell>
          <cell r="M206">
            <v>0.6</v>
          </cell>
          <cell r="N206">
            <v>-0.2</v>
          </cell>
          <cell r="O206">
            <v>0.2</v>
          </cell>
          <cell r="P206">
            <v>0.6</v>
          </cell>
          <cell r="Q206">
            <v>0.6</v>
          </cell>
          <cell r="R206">
            <v>-0.9</v>
          </cell>
          <cell r="S206">
            <v>0.3</v>
          </cell>
          <cell r="T206">
            <v>-0.3</v>
          </cell>
          <cell r="U206">
            <v>-0.1</v>
          </cell>
          <cell r="V206">
            <v>-0.3</v>
          </cell>
          <cell r="W206">
            <v>-0.6</v>
          </cell>
          <cell r="X206">
            <v>-0.2</v>
          </cell>
          <cell r="Y206">
            <v>-0.4</v>
          </cell>
          <cell r="Z206">
            <v>-0.1</v>
          </cell>
          <cell r="AA206">
            <v>-0.9</v>
          </cell>
          <cell r="AB206">
            <v>-0.3</v>
          </cell>
        </row>
        <row r="207">
          <cell r="A207">
            <v>35674</v>
          </cell>
          <cell r="B207">
            <v>66.900000000000006</v>
          </cell>
          <cell r="C207">
            <v>67.5</v>
          </cell>
          <cell r="D207">
            <v>65.3</v>
          </cell>
          <cell r="E207">
            <v>66</v>
          </cell>
          <cell r="F207">
            <v>65.5</v>
          </cell>
          <cell r="G207">
            <v>67.7</v>
          </cell>
          <cell r="H207">
            <v>68.400000000000006</v>
          </cell>
          <cell r="I207">
            <v>66.5</v>
          </cell>
          <cell r="J207">
            <v>66.599999999999994</v>
          </cell>
          <cell r="K207">
            <v>-0.3</v>
          </cell>
          <cell r="L207">
            <v>-0.1</v>
          </cell>
          <cell r="M207">
            <v>0.2</v>
          </cell>
          <cell r="N207">
            <v>-0.9</v>
          </cell>
          <cell r="O207">
            <v>-0.6</v>
          </cell>
          <cell r="P207">
            <v>-0.4</v>
          </cell>
          <cell r="Q207">
            <v>-0.6</v>
          </cell>
          <cell r="R207">
            <v>-1.3</v>
          </cell>
          <cell r="S207">
            <v>-0.4</v>
          </cell>
          <cell r="T207">
            <v>-0.3</v>
          </cell>
          <cell r="U207">
            <v>-0.3</v>
          </cell>
          <cell r="V207">
            <v>-0.3</v>
          </cell>
          <cell r="W207">
            <v>-0.6</v>
          </cell>
          <cell r="X207">
            <v>-0.5</v>
          </cell>
          <cell r="Y207">
            <v>-0.6</v>
          </cell>
          <cell r="Z207">
            <v>-0.4</v>
          </cell>
          <cell r="AA207">
            <v>-0.4</v>
          </cell>
          <cell r="AB207">
            <v>-0.4</v>
          </cell>
        </row>
        <row r="208">
          <cell r="A208">
            <v>35765</v>
          </cell>
          <cell r="B208">
            <v>67.099999999999994</v>
          </cell>
          <cell r="C208">
            <v>67.7</v>
          </cell>
          <cell r="D208">
            <v>65.7</v>
          </cell>
          <cell r="E208">
            <v>66</v>
          </cell>
          <cell r="F208">
            <v>65.5</v>
          </cell>
          <cell r="G208">
            <v>68</v>
          </cell>
          <cell r="H208">
            <v>68.3</v>
          </cell>
          <cell r="I208">
            <v>66.5</v>
          </cell>
          <cell r="J208">
            <v>66.8</v>
          </cell>
          <cell r="K208">
            <v>-0.1</v>
          </cell>
          <cell r="L208">
            <v>0</v>
          </cell>
          <cell r="M208">
            <v>0.6</v>
          </cell>
          <cell r="N208">
            <v>-1.2</v>
          </cell>
          <cell r="O208">
            <v>-0.8</v>
          </cell>
          <cell r="P208">
            <v>-0.1</v>
          </cell>
          <cell r="Q208">
            <v>-0.7</v>
          </cell>
          <cell r="R208">
            <v>-1.3</v>
          </cell>
          <cell r="S208">
            <v>-0.3</v>
          </cell>
          <cell r="T208">
            <v>0.3</v>
          </cell>
          <cell r="U208">
            <v>0.3</v>
          </cell>
          <cell r="V208">
            <v>0.6</v>
          </cell>
          <cell r="W208">
            <v>0</v>
          </cell>
          <cell r="X208">
            <v>0</v>
          </cell>
          <cell r="Y208">
            <v>0.4</v>
          </cell>
          <cell r="Z208">
            <v>-0.1</v>
          </cell>
          <cell r="AA208">
            <v>0</v>
          </cell>
          <cell r="AB208">
            <v>0.3</v>
          </cell>
        </row>
        <row r="209">
          <cell r="A209">
            <v>35855</v>
          </cell>
          <cell r="B209">
            <v>67.400000000000006</v>
          </cell>
          <cell r="C209">
            <v>67.599999999999994</v>
          </cell>
          <cell r="D209">
            <v>65.900000000000006</v>
          </cell>
          <cell r="E209">
            <v>66.3</v>
          </cell>
          <cell r="F209">
            <v>65.7</v>
          </cell>
          <cell r="G209">
            <v>68.2</v>
          </cell>
          <cell r="H209">
            <v>68.7</v>
          </cell>
          <cell r="I209">
            <v>66.900000000000006</v>
          </cell>
          <cell r="J209">
            <v>67</v>
          </cell>
          <cell r="K209">
            <v>0.1</v>
          </cell>
          <cell r="L209">
            <v>-0.3</v>
          </cell>
          <cell r="M209">
            <v>0.3</v>
          </cell>
          <cell r="N209">
            <v>-0.7</v>
          </cell>
          <cell r="O209">
            <v>-0.3</v>
          </cell>
          <cell r="P209">
            <v>-0.3</v>
          </cell>
          <cell r="Q209">
            <v>-0.1</v>
          </cell>
          <cell r="R209">
            <v>-0.7</v>
          </cell>
          <cell r="S209">
            <v>-0.1</v>
          </cell>
          <cell r="T209">
            <v>0.4</v>
          </cell>
          <cell r="U209">
            <v>-0.1</v>
          </cell>
          <cell r="V209">
            <v>0.3</v>
          </cell>
          <cell r="W209">
            <v>0.5</v>
          </cell>
          <cell r="X209">
            <v>0.3</v>
          </cell>
          <cell r="Y209">
            <v>0.3</v>
          </cell>
          <cell r="Z209">
            <v>0.6</v>
          </cell>
          <cell r="AA209">
            <v>0.6</v>
          </cell>
          <cell r="AB209">
            <v>0.3</v>
          </cell>
        </row>
        <row r="210">
          <cell r="A210">
            <v>35947</v>
          </cell>
          <cell r="B210">
            <v>67.8</v>
          </cell>
          <cell r="C210">
            <v>68</v>
          </cell>
          <cell r="D210">
            <v>66.2</v>
          </cell>
          <cell r="E210">
            <v>66.7</v>
          </cell>
          <cell r="F210">
            <v>66.2</v>
          </cell>
          <cell r="G210">
            <v>68.5</v>
          </cell>
          <cell r="H210">
            <v>68.900000000000006</v>
          </cell>
          <cell r="I210">
            <v>67.3</v>
          </cell>
          <cell r="J210">
            <v>67.400000000000006</v>
          </cell>
          <cell r="K210">
            <v>1</v>
          </cell>
          <cell r="L210">
            <v>0.4</v>
          </cell>
          <cell r="M210">
            <v>1.1000000000000001</v>
          </cell>
          <cell r="N210">
            <v>0.5</v>
          </cell>
          <cell r="O210">
            <v>0.6</v>
          </cell>
          <cell r="P210">
            <v>0.6</v>
          </cell>
          <cell r="Q210">
            <v>0.3</v>
          </cell>
          <cell r="R210">
            <v>0.7</v>
          </cell>
          <cell r="S210">
            <v>0.7</v>
          </cell>
          <cell r="T210">
            <v>0.6</v>
          </cell>
          <cell r="U210">
            <v>0.6</v>
          </cell>
          <cell r="V210">
            <v>0.5</v>
          </cell>
          <cell r="W210">
            <v>0.6</v>
          </cell>
          <cell r="X210">
            <v>0.8</v>
          </cell>
          <cell r="Y210">
            <v>0.4</v>
          </cell>
          <cell r="Z210">
            <v>0.3</v>
          </cell>
          <cell r="AA210">
            <v>0.6</v>
          </cell>
          <cell r="AB210">
            <v>0.6</v>
          </cell>
        </row>
        <row r="211">
          <cell r="A211">
            <v>36039</v>
          </cell>
          <cell r="B211">
            <v>68</v>
          </cell>
          <cell r="C211">
            <v>68</v>
          </cell>
          <cell r="D211">
            <v>66.3</v>
          </cell>
          <cell r="E211">
            <v>67</v>
          </cell>
          <cell r="F211">
            <v>66.7</v>
          </cell>
          <cell r="G211">
            <v>68.900000000000006</v>
          </cell>
          <cell r="H211">
            <v>69.099999999999994</v>
          </cell>
          <cell r="I211">
            <v>67.3</v>
          </cell>
          <cell r="J211">
            <v>67.5</v>
          </cell>
          <cell r="K211">
            <v>1.6</v>
          </cell>
          <cell r="L211">
            <v>0.7</v>
          </cell>
          <cell r="M211">
            <v>1.5</v>
          </cell>
          <cell r="N211">
            <v>1.5</v>
          </cell>
          <cell r="O211">
            <v>1.8</v>
          </cell>
          <cell r="P211">
            <v>1.8</v>
          </cell>
          <cell r="Q211">
            <v>1</v>
          </cell>
          <cell r="R211">
            <v>1.2</v>
          </cell>
          <cell r="S211">
            <v>1.4</v>
          </cell>
          <cell r="T211">
            <v>0.3</v>
          </cell>
          <cell r="U211">
            <v>0</v>
          </cell>
          <cell r="V211">
            <v>0.2</v>
          </cell>
          <cell r="W211">
            <v>0.4</v>
          </cell>
          <cell r="X211">
            <v>0.8</v>
          </cell>
          <cell r="Y211">
            <v>0.6</v>
          </cell>
          <cell r="Z211">
            <v>0.3</v>
          </cell>
          <cell r="AA211">
            <v>0</v>
          </cell>
          <cell r="AB211">
            <v>0.1</v>
          </cell>
        </row>
        <row r="212">
          <cell r="A212">
            <v>36130</v>
          </cell>
          <cell r="B212">
            <v>68.400000000000006</v>
          </cell>
          <cell r="C212">
            <v>68.3</v>
          </cell>
          <cell r="D212">
            <v>66.5</v>
          </cell>
          <cell r="E212">
            <v>67.3</v>
          </cell>
          <cell r="F212">
            <v>67</v>
          </cell>
          <cell r="G212">
            <v>68.900000000000006</v>
          </cell>
          <cell r="H212">
            <v>69.3</v>
          </cell>
          <cell r="I212">
            <v>67.5</v>
          </cell>
          <cell r="J212">
            <v>67.8</v>
          </cell>
          <cell r="K212">
            <v>1.9</v>
          </cell>
          <cell r="L212">
            <v>0.9</v>
          </cell>
          <cell r="M212">
            <v>1.2</v>
          </cell>
          <cell r="N212">
            <v>2</v>
          </cell>
          <cell r="O212">
            <v>2.2999999999999998</v>
          </cell>
          <cell r="P212">
            <v>1.3</v>
          </cell>
          <cell r="Q212">
            <v>1.5</v>
          </cell>
          <cell r="R212">
            <v>1.5</v>
          </cell>
          <cell r="S212">
            <v>1.5</v>
          </cell>
          <cell r="T212">
            <v>0.6</v>
          </cell>
          <cell r="U212">
            <v>0.4</v>
          </cell>
          <cell r="V212">
            <v>0.3</v>
          </cell>
          <cell r="W212">
            <v>0.4</v>
          </cell>
          <cell r="X212">
            <v>0.4</v>
          </cell>
          <cell r="Y212">
            <v>0</v>
          </cell>
          <cell r="Z212">
            <v>0.3</v>
          </cell>
          <cell r="AA212">
            <v>0.3</v>
          </cell>
          <cell r="AB212">
            <v>0.4</v>
          </cell>
        </row>
        <row r="213">
          <cell r="A213">
            <v>36220</v>
          </cell>
          <cell r="B213">
            <v>68.400000000000006</v>
          </cell>
          <cell r="C213">
            <v>68.3</v>
          </cell>
          <cell r="D213">
            <v>66.400000000000006</v>
          </cell>
          <cell r="E213">
            <v>66.8</v>
          </cell>
          <cell r="F213">
            <v>66.7</v>
          </cell>
          <cell r="G213">
            <v>68.599999999999994</v>
          </cell>
          <cell r="H213">
            <v>69</v>
          </cell>
          <cell r="I213">
            <v>67.400000000000006</v>
          </cell>
          <cell r="J213">
            <v>67.8</v>
          </cell>
          <cell r="K213">
            <v>1.5</v>
          </cell>
          <cell r="L213">
            <v>1</v>
          </cell>
          <cell r="M213">
            <v>0.8</v>
          </cell>
          <cell r="N213">
            <v>0.8</v>
          </cell>
          <cell r="O213">
            <v>1.5</v>
          </cell>
          <cell r="P213">
            <v>0.6</v>
          </cell>
          <cell r="Q213">
            <v>0.4</v>
          </cell>
          <cell r="R213">
            <v>0.7</v>
          </cell>
          <cell r="S213">
            <v>1.2</v>
          </cell>
          <cell r="T213">
            <v>0</v>
          </cell>
          <cell r="U213">
            <v>0</v>
          </cell>
          <cell r="V213">
            <v>-0.2</v>
          </cell>
          <cell r="W213">
            <v>-0.7</v>
          </cell>
          <cell r="X213">
            <v>-0.4</v>
          </cell>
          <cell r="Y213">
            <v>-0.4</v>
          </cell>
          <cell r="Z213">
            <v>-0.4</v>
          </cell>
          <cell r="AA213">
            <v>-0.1</v>
          </cell>
          <cell r="AB213">
            <v>0</v>
          </cell>
        </row>
        <row r="214">
          <cell r="A214">
            <v>36312</v>
          </cell>
          <cell r="B214">
            <v>68.7</v>
          </cell>
          <cell r="C214">
            <v>68.599999999999994</v>
          </cell>
          <cell r="D214">
            <v>66.599999999999994</v>
          </cell>
          <cell r="E214">
            <v>67.3</v>
          </cell>
          <cell r="F214">
            <v>67.3</v>
          </cell>
          <cell r="G214">
            <v>68.8</v>
          </cell>
          <cell r="H214">
            <v>69.400000000000006</v>
          </cell>
          <cell r="I214">
            <v>67.400000000000006</v>
          </cell>
          <cell r="J214">
            <v>68.099999999999994</v>
          </cell>
          <cell r="K214">
            <v>1.3</v>
          </cell>
          <cell r="L214">
            <v>0.9</v>
          </cell>
          <cell r="M214">
            <v>0.6</v>
          </cell>
          <cell r="N214">
            <v>0.9</v>
          </cell>
          <cell r="O214">
            <v>1.7</v>
          </cell>
          <cell r="P214">
            <v>0.4</v>
          </cell>
          <cell r="Q214">
            <v>0.7</v>
          </cell>
          <cell r="R214">
            <v>0.1</v>
          </cell>
          <cell r="S214">
            <v>1</v>
          </cell>
          <cell r="T214">
            <v>0.4</v>
          </cell>
          <cell r="U214">
            <v>0.4</v>
          </cell>
          <cell r="V214">
            <v>0.3</v>
          </cell>
          <cell r="W214">
            <v>0.7</v>
          </cell>
          <cell r="X214">
            <v>0.9</v>
          </cell>
          <cell r="Y214">
            <v>0.3</v>
          </cell>
          <cell r="Z214">
            <v>0.6</v>
          </cell>
          <cell r="AA214">
            <v>0</v>
          </cell>
          <cell r="AB214">
            <v>0.4</v>
          </cell>
        </row>
        <row r="215">
          <cell r="A215">
            <v>36404</v>
          </cell>
          <cell r="B215">
            <v>69.3</v>
          </cell>
          <cell r="C215">
            <v>69.3</v>
          </cell>
          <cell r="D215">
            <v>67.099999999999994</v>
          </cell>
          <cell r="E215">
            <v>68.099999999999994</v>
          </cell>
          <cell r="F215">
            <v>67.900000000000006</v>
          </cell>
          <cell r="G215">
            <v>69.2</v>
          </cell>
          <cell r="H215">
            <v>69.5</v>
          </cell>
          <cell r="I215">
            <v>68</v>
          </cell>
          <cell r="J215">
            <v>68.7</v>
          </cell>
          <cell r="K215">
            <v>1.9</v>
          </cell>
          <cell r="L215">
            <v>1.9</v>
          </cell>
          <cell r="M215">
            <v>1.2</v>
          </cell>
          <cell r="N215">
            <v>1.6</v>
          </cell>
          <cell r="O215">
            <v>1.8</v>
          </cell>
          <cell r="P215">
            <v>0.4</v>
          </cell>
          <cell r="Q215">
            <v>0.6</v>
          </cell>
          <cell r="R215">
            <v>1</v>
          </cell>
          <cell r="S215">
            <v>1.8</v>
          </cell>
          <cell r="T215">
            <v>0.9</v>
          </cell>
          <cell r="U215">
            <v>1</v>
          </cell>
          <cell r="V215">
            <v>0.8</v>
          </cell>
          <cell r="W215">
            <v>1.2</v>
          </cell>
          <cell r="X215">
            <v>0.9</v>
          </cell>
          <cell r="Y215">
            <v>0.6</v>
          </cell>
          <cell r="Z215">
            <v>0.1</v>
          </cell>
          <cell r="AA215">
            <v>0.9</v>
          </cell>
          <cell r="AB215">
            <v>0.9</v>
          </cell>
        </row>
        <row r="216">
          <cell r="A216">
            <v>36495</v>
          </cell>
          <cell r="B216">
            <v>69.7</v>
          </cell>
          <cell r="C216">
            <v>69.7</v>
          </cell>
          <cell r="D216">
            <v>67.099999999999994</v>
          </cell>
          <cell r="E216">
            <v>68.5</v>
          </cell>
          <cell r="F216">
            <v>68.3</v>
          </cell>
          <cell r="G216">
            <v>69.599999999999994</v>
          </cell>
          <cell r="H216">
            <v>69.900000000000006</v>
          </cell>
          <cell r="I216">
            <v>68.599999999999994</v>
          </cell>
          <cell r="J216">
            <v>69.099999999999994</v>
          </cell>
          <cell r="K216">
            <v>1.9</v>
          </cell>
          <cell r="L216">
            <v>2</v>
          </cell>
          <cell r="M216">
            <v>0.9</v>
          </cell>
          <cell r="N216">
            <v>1.8</v>
          </cell>
          <cell r="O216">
            <v>1.9</v>
          </cell>
          <cell r="P216">
            <v>1</v>
          </cell>
          <cell r="Q216">
            <v>0.9</v>
          </cell>
          <cell r="R216">
            <v>1.6</v>
          </cell>
          <cell r="S216">
            <v>1.9</v>
          </cell>
          <cell r="T216">
            <v>0.6</v>
          </cell>
          <cell r="U216">
            <v>0.6</v>
          </cell>
          <cell r="V216">
            <v>0</v>
          </cell>
          <cell r="W216">
            <v>0.6</v>
          </cell>
          <cell r="X216">
            <v>0.6</v>
          </cell>
          <cell r="Y216">
            <v>0.6</v>
          </cell>
          <cell r="Z216">
            <v>0.6</v>
          </cell>
          <cell r="AA216">
            <v>0.9</v>
          </cell>
          <cell r="AB216">
            <v>0.6</v>
          </cell>
        </row>
        <row r="217">
          <cell r="A217">
            <v>36586</v>
          </cell>
          <cell r="B217">
            <v>70.3</v>
          </cell>
          <cell r="C217">
            <v>70.5</v>
          </cell>
          <cell r="D217">
            <v>67.900000000000006</v>
          </cell>
          <cell r="E217">
            <v>69.099999999999994</v>
          </cell>
          <cell r="F217">
            <v>68.599999999999994</v>
          </cell>
          <cell r="G217">
            <v>70.3</v>
          </cell>
          <cell r="H217">
            <v>70.3</v>
          </cell>
          <cell r="I217">
            <v>69.3</v>
          </cell>
          <cell r="J217">
            <v>69.7</v>
          </cell>
          <cell r="K217">
            <v>2.8</v>
          </cell>
          <cell r="L217">
            <v>3.2</v>
          </cell>
          <cell r="M217">
            <v>2.2999999999999998</v>
          </cell>
          <cell r="N217">
            <v>3.4</v>
          </cell>
          <cell r="O217">
            <v>2.8</v>
          </cell>
          <cell r="P217">
            <v>2.5</v>
          </cell>
          <cell r="Q217">
            <v>1.9</v>
          </cell>
          <cell r="R217">
            <v>2.8</v>
          </cell>
          <cell r="S217">
            <v>2.8</v>
          </cell>
          <cell r="T217">
            <v>0.9</v>
          </cell>
          <cell r="U217">
            <v>1.1000000000000001</v>
          </cell>
          <cell r="V217">
            <v>1.2</v>
          </cell>
          <cell r="W217">
            <v>0.9</v>
          </cell>
          <cell r="X217">
            <v>0.4</v>
          </cell>
          <cell r="Y217">
            <v>1</v>
          </cell>
          <cell r="Z217">
            <v>0.6</v>
          </cell>
          <cell r="AA217">
            <v>1</v>
          </cell>
          <cell r="AB217">
            <v>0.9</v>
          </cell>
        </row>
        <row r="218">
          <cell r="A218">
            <v>36678</v>
          </cell>
          <cell r="B218">
            <v>70.900000000000006</v>
          </cell>
          <cell r="C218">
            <v>70.900000000000006</v>
          </cell>
          <cell r="D218">
            <v>68.3</v>
          </cell>
          <cell r="E218">
            <v>69.5</v>
          </cell>
          <cell r="F218">
            <v>69.099999999999994</v>
          </cell>
          <cell r="G218">
            <v>71</v>
          </cell>
          <cell r="H218">
            <v>71.099999999999994</v>
          </cell>
          <cell r="I218">
            <v>69.900000000000006</v>
          </cell>
          <cell r="J218">
            <v>70.2</v>
          </cell>
          <cell r="K218">
            <v>3.2</v>
          </cell>
          <cell r="L218">
            <v>3.4</v>
          </cell>
          <cell r="M218">
            <v>2.6</v>
          </cell>
          <cell r="N218">
            <v>3.3</v>
          </cell>
          <cell r="O218">
            <v>2.7</v>
          </cell>
          <cell r="P218">
            <v>3.2</v>
          </cell>
          <cell r="Q218">
            <v>2.4</v>
          </cell>
          <cell r="R218">
            <v>3.7</v>
          </cell>
          <cell r="S218">
            <v>3.1</v>
          </cell>
          <cell r="T218">
            <v>0.9</v>
          </cell>
          <cell r="U218">
            <v>0.6</v>
          </cell>
          <cell r="V218">
            <v>0.6</v>
          </cell>
          <cell r="W218">
            <v>0.6</v>
          </cell>
          <cell r="X218">
            <v>0.7</v>
          </cell>
          <cell r="Y218">
            <v>1</v>
          </cell>
          <cell r="Z218">
            <v>1.1000000000000001</v>
          </cell>
          <cell r="AA218">
            <v>0.9</v>
          </cell>
          <cell r="AB218">
            <v>0.7</v>
          </cell>
        </row>
        <row r="219">
          <cell r="A219">
            <v>36770</v>
          </cell>
          <cell r="B219">
            <v>73.5</v>
          </cell>
          <cell r="C219">
            <v>73.599999999999994</v>
          </cell>
          <cell r="D219">
            <v>71</v>
          </cell>
          <cell r="E219">
            <v>72.099999999999994</v>
          </cell>
          <cell r="F219">
            <v>71.599999999999994</v>
          </cell>
          <cell r="G219">
            <v>73.7</v>
          </cell>
          <cell r="H219">
            <v>73.5</v>
          </cell>
          <cell r="I219">
            <v>72.5</v>
          </cell>
          <cell r="J219">
            <v>72.900000000000006</v>
          </cell>
          <cell r="K219">
            <v>6.1</v>
          </cell>
          <cell r="L219">
            <v>6.2</v>
          </cell>
          <cell r="M219">
            <v>5.8</v>
          </cell>
          <cell r="N219">
            <v>5.9</v>
          </cell>
          <cell r="O219">
            <v>5.4</v>
          </cell>
          <cell r="P219">
            <v>6.5</v>
          </cell>
          <cell r="Q219">
            <v>5.8</v>
          </cell>
          <cell r="R219">
            <v>6.6</v>
          </cell>
          <cell r="S219">
            <v>6.1</v>
          </cell>
          <cell r="T219">
            <v>3.7</v>
          </cell>
          <cell r="U219">
            <v>3.8</v>
          </cell>
          <cell r="V219">
            <v>4</v>
          </cell>
          <cell r="W219">
            <v>3.7</v>
          </cell>
          <cell r="X219">
            <v>3.6</v>
          </cell>
          <cell r="Y219">
            <v>3.8</v>
          </cell>
          <cell r="Z219">
            <v>3.4</v>
          </cell>
          <cell r="AA219">
            <v>3.7</v>
          </cell>
          <cell r="AB219">
            <v>3.8</v>
          </cell>
        </row>
        <row r="220">
          <cell r="A220">
            <v>36861</v>
          </cell>
          <cell r="B220">
            <v>73.8</v>
          </cell>
          <cell r="C220">
            <v>73.900000000000006</v>
          </cell>
          <cell r="D220">
            <v>71.2</v>
          </cell>
          <cell r="E220">
            <v>72.2</v>
          </cell>
          <cell r="F220">
            <v>71.8</v>
          </cell>
          <cell r="G220">
            <v>73.7</v>
          </cell>
          <cell r="H220">
            <v>73.900000000000006</v>
          </cell>
          <cell r="I220">
            <v>72.8</v>
          </cell>
          <cell r="J220">
            <v>73.099999999999994</v>
          </cell>
          <cell r="K220">
            <v>5.9</v>
          </cell>
          <cell r="L220">
            <v>6</v>
          </cell>
          <cell r="M220">
            <v>6.1</v>
          </cell>
          <cell r="N220">
            <v>5.4</v>
          </cell>
          <cell r="O220">
            <v>5.0999999999999996</v>
          </cell>
          <cell r="P220">
            <v>5.9</v>
          </cell>
          <cell r="Q220">
            <v>5.7</v>
          </cell>
          <cell r="R220">
            <v>6.1</v>
          </cell>
          <cell r="S220">
            <v>5.8</v>
          </cell>
          <cell r="T220">
            <v>0.4</v>
          </cell>
          <cell r="U220">
            <v>0.4</v>
          </cell>
          <cell r="V220">
            <v>0.3</v>
          </cell>
          <cell r="W220">
            <v>0.1</v>
          </cell>
          <cell r="X220">
            <v>0.3</v>
          </cell>
          <cell r="Y220">
            <v>0</v>
          </cell>
          <cell r="Z220">
            <v>0.5</v>
          </cell>
          <cell r="AA220">
            <v>0.4</v>
          </cell>
          <cell r="AB220">
            <v>0.3</v>
          </cell>
        </row>
        <row r="221">
          <cell r="A221">
            <v>36951</v>
          </cell>
          <cell r="B221">
            <v>74.8</v>
          </cell>
          <cell r="C221">
            <v>74.7</v>
          </cell>
          <cell r="D221">
            <v>71.8</v>
          </cell>
          <cell r="E221">
            <v>73</v>
          </cell>
          <cell r="F221">
            <v>72.2</v>
          </cell>
          <cell r="G221">
            <v>74.2</v>
          </cell>
          <cell r="H221">
            <v>73.900000000000006</v>
          </cell>
          <cell r="I221">
            <v>73.3</v>
          </cell>
          <cell r="J221">
            <v>73.900000000000006</v>
          </cell>
          <cell r="K221">
            <v>6.4</v>
          </cell>
          <cell r="L221">
            <v>6</v>
          </cell>
          <cell r="M221">
            <v>5.7</v>
          </cell>
          <cell r="N221">
            <v>5.6</v>
          </cell>
          <cell r="O221">
            <v>5.2</v>
          </cell>
          <cell r="P221">
            <v>5.5</v>
          </cell>
          <cell r="Q221">
            <v>5.0999999999999996</v>
          </cell>
          <cell r="R221">
            <v>5.8</v>
          </cell>
          <cell r="S221">
            <v>6</v>
          </cell>
          <cell r="T221">
            <v>1.4</v>
          </cell>
          <cell r="U221">
            <v>1.1000000000000001</v>
          </cell>
          <cell r="V221">
            <v>0.8</v>
          </cell>
          <cell r="W221">
            <v>1.1000000000000001</v>
          </cell>
          <cell r="X221">
            <v>0.6</v>
          </cell>
          <cell r="Y221">
            <v>0.7</v>
          </cell>
          <cell r="Z221">
            <v>0</v>
          </cell>
          <cell r="AA221">
            <v>0.7</v>
          </cell>
          <cell r="AB221">
            <v>1.1000000000000001</v>
          </cell>
        </row>
        <row r="222">
          <cell r="A222">
            <v>37043</v>
          </cell>
          <cell r="B222">
            <v>75.400000000000006</v>
          </cell>
          <cell r="C222">
            <v>75.099999999999994</v>
          </cell>
          <cell r="D222">
            <v>72.5</v>
          </cell>
          <cell r="E222">
            <v>73.599999999999994</v>
          </cell>
          <cell r="F222">
            <v>73.2</v>
          </cell>
          <cell r="G222">
            <v>74.900000000000006</v>
          </cell>
          <cell r="H222">
            <v>74.7</v>
          </cell>
          <cell r="I222">
            <v>74</v>
          </cell>
          <cell r="J222">
            <v>74.5</v>
          </cell>
          <cell r="K222">
            <v>6.3</v>
          </cell>
          <cell r="L222">
            <v>5.9</v>
          </cell>
          <cell r="M222">
            <v>6.1</v>
          </cell>
          <cell r="N222">
            <v>5.9</v>
          </cell>
          <cell r="O222">
            <v>5.9</v>
          </cell>
          <cell r="P222">
            <v>5.5</v>
          </cell>
          <cell r="Q222">
            <v>5.0999999999999996</v>
          </cell>
          <cell r="R222">
            <v>5.9</v>
          </cell>
          <cell r="S222">
            <v>6.1</v>
          </cell>
          <cell r="T222">
            <v>0.8</v>
          </cell>
          <cell r="U222">
            <v>0.5</v>
          </cell>
          <cell r="V222">
            <v>1</v>
          </cell>
          <cell r="W222">
            <v>0.8</v>
          </cell>
          <cell r="X222">
            <v>1.4</v>
          </cell>
          <cell r="Y222">
            <v>0.9</v>
          </cell>
          <cell r="Z222">
            <v>1.1000000000000001</v>
          </cell>
          <cell r="AA222">
            <v>1</v>
          </cell>
          <cell r="AB222">
            <v>0.8</v>
          </cell>
        </row>
        <row r="223">
          <cell r="A223">
            <v>37135</v>
          </cell>
          <cell r="B223">
            <v>75.599999999999994</v>
          </cell>
          <cell r="C223">
            <v>75.5</v>
          </cell>
          <cell r="D223">
            <v>72.599999999999994</v>
          </cell>
          <cell r="E223">
            <v>73.7</v>
          </cell>
          <cell r="F223">
            <v>73.3</v>
          </cell>
          <cell r="G223">
            <v>74.599999999999994</v>
          </cell>
          <cell r="H223">
            <v>74.900000000000006</v>
          </cell>
          <cell r="I223">
            <v>74</v>
          </cell>
          <cell r="J223">
            <v>74.7</v>
          </cell>
          <cell r="K223">
            <v>2.9</v>
          </cell>
          <cell r="L223">
            <v>2.6</v>
          </cell>
          <cell r="M223">
            <v>2.2999999999999998</v>
          </cell>
          <cell r="N223">
            <v>2.2000000000000002</v>
          </cell>
          <cell r="O223">
            <v>2.4</v>
          </cell>
          <cell r="P223">
            <v>1.2</v>
          </cell>
          <cell r="Q223">
            <v>1.9</v>
          </cell>
          <cell r="R223">
            <v>2.1</v>
          </cell>
          <cell r="S223">
            <v>2.5</v>
          </cell>
          <cell r="T223">
            <v>0.3</v>
          </cell>
          <cell r="U223">
            <v>0.5</v>
          </cell>
          <cell r="V223">
            <v>0.1</v>
          </cell>
          <cell r="W223">
            <v>0.1</v>
          </cell>
          <cell r="X223">
            <v>0.1</v>
          </cell>
          <cell r="Y223">
            <v>-0.4</v>
          </cell>
          <cell r="Z223">
            <v>0.3</v>
          </cell>
          <cell r="AA223">
            <v>0</v>
          </cell>
          <cell r="AB223">
            <v>0.3</v>
          </cell>
        </row>
        <row r="224">
          <cell r="A224">
            <v>37226</v>
          </cell>
          <cell r="B224">
            <v>76.3</v>
          </cell>
          <cell r="C224">
            <v>76.099999999999994</v>
          </cell>
          <cell r="D224">
            <v>73.5</v>
          </cell>
          <cell r="E224">
            <v>74.400000000000006</v>
          </cell>
          <cell r="F224">
            <v>73.900000000000006</v>
          </cell>
          <cell r="G224">
            <v>75.2</v>
          </cell>
          <cell r="H224">
            <v>75.5</v>
          </cell>
          <cell r="I224">
            <v>74.900000000000006</v>
          </cell>
          <cell r="J224">
            <v>75.400000000000006</v>
          </cell>
          <cell r="K224">
            <v>3.4</v>
          </cell>
          <cell r="L224">
            <v>3</v>
          </cell>
          <cell r="M224">
            <v>3.2</v>
          </cell>
          <cell r="N224">
            <v>3</v>
          </cell>
          <cell r="O224">
            <v>2.9</v>
          </cell>
          <cell r="P224">
            <v>2</v>
          </cell>
          <cell r="Q224">
            <v>2.2000000000000002</v>
          </cell>
          <cell r="R224">
            <v>2.9</v>
          </cell>
          <cell r="S224">
            <v>3.1</v>
          </cell>
          <cell r="T224">
            <v>0.9</v>
          </cell>
          <cell r="U224">
            <v>0.8</v>
          </cell>
          <cell r="V224">
            <v>1.2</v>
          </cell>
          <cell r="W224">
            <v>0.9</v>
          </cell>
          <cell r="X224">
            <v>0.8</v>
          </cell>
          <cell r="Y224">
            <v>0.8</v>
          </cell>
          <cell r="Z224">
            <v>0.8</v>
          </cell>
          <cell r="AA224">
            <v>1.2</v>
          </cell>
          <cell r="AB224">
            <v>0.9</v>
          </cell>
        </row>
        <row r="225">
          <cell r="A225">
            <v>37316</v>
          </cell>
          <cell r="B225">
            <v>77</v>
          </cell>
          <cell r="C225">
            <v>76.900000000000006</v>
          </cell>
          <cell r="D225">
            <v>74.2</v>
          </cell>
          <cell r="E225">
            <v>75</v>
          </cell>
          <cell r="F225">
            <v>74.5</v>
          </cell>
          <cell r="G225">
            <v>75.900000000000006</v>
          </cell>
          <cell r="H225">
            <v>75.7</v>
          </cell>
          <cell r="I225">
            <v>75.3</v>
          </cell>
          <cell r="J225">
            <v>76.099999999999994</v>
          </cell>
          <cell r="K225">
            <v>2.9</v>
          </cell>
          <cell r="L225">
            <v>2.9</v>
          </cell>
          <cell r="M225">
            <v>3.3</v>
          </cell>
          <cell r="N225">
            <v>2.7</v>
          </cell>
          <cell r="O225">
            <v>3.2</v>
          </cell>
          <cell r="P225">
            <v>2.2999999999999998</v>
          </cell>
          <cell r="Q225">
            <v>2.4</v>
          </cell>
          <cell r="R225">
            <v>2.7</v>
          </cell>
          <cell r="S225">
            <v>3</v>
          </cell>
          <cell r="T225">
            <v>0.9</v>
          </cell>
          <cell r="U225">
            <v>1.1000000000000001</v>
          </cell>
          <cell r="V225">
            <v>1</v>
          </cell>
          <cell r="W225">
            <v>0.8</v>
          </cell>
          <cell r="X225">
            <v>0.8</v>
          </cell>
          <cell r="Y225">
            <v>0.9</v>
          </cell>
          <cell r="Z225">
            <v>0.3</v>
          </cell>
          <cell r="AA225">
            <v>0.5</v>
          </cell>
          <cell r="AB225">
            <v>0.9</v>
          </cell>
        </row>
        <row r="226">
          <cell r="A226">
            <v>37408</v>
          </cell>
          <cell r="B226">
            <v>77.5</v>
          </cell>
          <cell r="C226">
            <v>77.3</v>
          </cell>
          <cell r="D226">
            <v>74.7</v>
          </cell>
          <cell r="E226">
            <v>75.7</v>
          </cell>
          <cell r="F226">
            <v>75</v>
          </cell>
          <cell r="G226">
            <v>76.900000000000006</v>
          </cell>
          <cell r="H226">
            <v>76.3</v>
          </cell>
          <cell r="I226">
            <v>76.2</v>
          </cell>
          <cell r="J226">
            <v>76.599999999999994</v>
          </cell>
          <cell r="K226">
            <v>2.8</v>
          </cell>
          <cell r="L226">
            <v>2.9</v>
          </cell>
          <cell r="M226">
            <v>3</v>
          </cell>
          <cell r="N226">
            <v>2.9</v>
          </cell>
          <cell r="O226">
            <v>2.5</v>
          </cell>
          <cell r="P226">
            <v>2.7</v>
          </cell>
          <cell r="Q226">
            <v>2.1</v>
          </cell>
          <cell r="R226">
            <v>3</v>
          </cell>
          <cell r="S226">
            <v>2.8</v>
          </cell>
          <cell r="T226">
            <v>0.6</v>
          </cell>
          <cell r="U226">
            <v>0.5</v>
          </cell>
          <cell r="V226">
            <v>0.7</v>
          </cell>
          <cell r="W226">
            <v>0.9</v>
          </cell>
          <cell r="X226">
            <v>0.7</v>
          </cell>
          <cell r="Y226">
            <v>1.3</v>
          </cell>
          <cell r="Z226">
            <v>0.8</v>
          </cell>
          <cell r="AA226">
            <v>1.2</v>
          </cell>
          <cell r="AB226">
            <v>0.7</v>
          </cell>
        </row>
        <row r="227">
          <cell r="A227">
            <v>37500</v>
          </cell>
          <cell r="B227">
            <v>77.900000000000006</v>
          </cell>
          <cell r="C227">
            <v>77.900000000000006</v>
          </cell>
          <cell r="D227">
            <v>75.3</v>
          </cell>
          <cell r="E227">
            <v>76.400000000000006</v>
          </cell>
          <cell r="F227">
            <v>75.7</v>
          </cell>
          <cell r="G227">
            <v>77.2</v>
          </cell>
          <cell r="H227">
            <v>76.599999999999994</v>
          </cell>
          <cell r="I227">
            <v>76.599999999999994</v>
          </cell>
          <cell r="J227">
            <v>77.099999999999994</v>
          </cell>
          <cell r="K227">
            <v>3</v>
          </cell>
          <cell r="L227">
            <v>3.2</v>
          </cell>
          <cell r="M227">
            <v>3.7</v>
          </cell>
          <cell r="N227">
            <v>3.7</v>
          </cell>
          <cell r="O227">
            <v>3.3</v>
          </cell>
          <cell r="P227">
            <v>3.5</v>
          </cell>
          <cell r="Q227">
            <v>2.2999999999999998</v>
          </cell>
          <cell r="R227">
            <v>3.5</v>
          </cell>
          <cell r="S227">
            <v>3.2</v>
          </cell>
          <cell r="T227">
            <v>0.5</v>
          </cell>
          <cell r="U227">
            <v>0.8</v>
          </cell>
          <cell r="V227">
            <v>0.8</v>
          </cell>
          <cell r="W227">
            <v>0.9</v>
          </cell>
          <cell r="X227">
            <v>0.9</v>
          </cell>
          <cell r="Y227">
            <v>0.4</v>
          </cell>
          <cell r="Z227">
            <v>0.4</v>
          </cell>
          <cell r="AA227">
            <v>0.5</v>
          </cell>
          <cell r="AB227">
            <v>0.7</v>
          </cell>
        </row>
        <row r="228">
          <cell r="A228">
            <v>37591</v>
          </cell>
          <cell r="B228">
            <v>78.400000000000006</v>
          </cell>
          <cell r="C228">
            <v>78.5</v>
          </cell>
          <cell r="D228">
            <v>75.7</v>
          </cell>
          <cell r="E228">
            <v>77.099999999999994</v>
          </cell>
          <cell r="F228">
            <v>76</v>
          </cell>
          <cell r="G228">
            <v>77.5</v>
          </cell>
          <cell r="H228">
            <v>77</v>
          </cell>
          <cell r="I228">
            <v>77.3</v>
          </cell>
          <cell r="J228">
            <v>77.599999999999994</v>
          </cell>
          <cell r="K228">
            <v>2.8</v>
          </cell>
          <cell r="L228">
            <v>3.2</v>
          </cell>
          <cell r="M228">
            <v>3</v>
          </cell>
          <cell r="N228">
            <v>3.6</v>
          </cell>
          <cell r="O228">
            <v>2.8</v>
          </cell>
          <cell r="P228">
            <v>3.1</v>
          </cell>
          <cell r="Q228">
            <v>2</v>
          </cell>
          <cell r="R228">
            <v>3.2</v>
          </cell>
          <cell r="S228">
            <v>2.9</v>
          </cell>
          <cell r="T228">
            <v>0.6</v>
          </cell>
          <cell r="U228">
            <v>0.8</v>
          </cell>
          <cell r="V228">
            <v>0.5</v>
          </cell>
          <cell r="W228">
            <v>0.9</v>
          </cell>
          <cell r="X228">
            <v>0.4</v>
          </cell>
          <cell r="Y228">
            <v>0.4</v>
          </cell>
          <cell r="Z228">
            <v>0.5</v>
          </cell>
          <cell r="AA228">
            <v>0.9</v>
          </cell>
          <cell r="AB228">
            <v>0.6</v>
          </cell>
        </row>
        <row r="229">
          <cell r="A229">
            <v>37681</v>
          </cell>
          <cell r="B229">
            <v>79.400000000000006</v>
          </cell>
          <cell r="C229">
            <v>79.599999999999994</v>
          </cell>
          <cell r="D229">
            <v>76.7</v>
          </cell>
          <cell r="E229">
            <v>78.7</v>
          </cell>
          <cell r="F229">
            <v>76.599999999999994</v>
          </cell>
          <cell r="G229">
            <v>78.599999999999994</v>
          </cell>
          <cell r="H229">
            <v>77.7</v>
          </cell>
          <cell r="I229">
            <v>78.099999999999994</v>
          </cell>
          <cell r="J229">
            <v>78.599999999999994</v>
          </cell>
          <cell r="K229">
            <v>3.1</v>
          </cell>
          <cell r="L229">
            <v>3.5</v>
          </cell>
          <cell r="M229">
            <v>3.4</v>
          </cell>
          <cell r="N229">
            <v>4.9000000000000004</v>
          </cell>
          <cell r="O229">
            <v>2.8</v>
          </cell>
          <cell r="P229">
            <v>3.6</v>
          </cell>
          <cell r="Q229">
            <v>2.6</v>
          </cell>
          <cell r="R229">
            <v>3.7</v>
          </cell>
          <cell r="S229">
            <v>3.3</v>
          </cell>
          <cell r="T229">
            <v>1.3</v>
          </cell>
          <cell r="U229">
            <v>1.4</v>
          </cell>
          <cell r="V229">
            <v>1.3</v>
          </cell>
          <cell r="W229">
            <v>2.1</v>
          </cell>
          <cell r="X229">
            <v>0.8</v>
          </cell>
          <cell r="Y229">
            <v>1.4</v>
          </cell>
          <cell r="Z229">
            <v>0.9</v>
          </cell>
          <cell r="AA229">
            <v>1</v>
          </cell>
          <cell r="AB229">
            <v>1.3</v>
          </cell>
        </row>
        <row r="230">
          <cell r="A230">
            <v>37773</v>
          </cell>
          <cell r="B230">
            <v>79.400000000000006</v>
          </cell>
          <cell r="C230">
            <v>79.599999999999994</v>
          </cell>
          <cell r="D230">
            <v>76.7</v>
          </cell>
          <cell r="E230">
            <v>78.599999999999994</v>
          </cell>
          <cell r="F230">
            <v>76.5</v>
          </cell>
          <cell r="G230">
            <v>79.099999999999994</v>
          </cell>
          <cell r="H230">
            <v>78</v>
          </cell>
          <cell r="I230">
            <v>78.099999999999994</v>
          </cell>
          <cell r="J230">
            <v>78.599999999999994</v>
          </cell>
          <cell r="K230">
            <v>2.5</v>
          </cell>
          <cell r="L230">
            <v>3</v>
          </cell>
          <cell r="M230">
            <v>2.7</v>
          </cell>
          <cell r="N230">
            <v>3.8</v>
          </cell>
          <cell r="O230">
            <v>2</v>
          </cell>
          <cell r="P230">
            <v>2.9</v>
          </cell>
          <cell r="Q230">
            <v>2.2000000000000002</v>
          </cell>
          <cell r="R230">
            <v>2.5</v>
          </cell>
          <cell r="S230">
            <v>2.6</v>
          </cell>
          <cell r="T230">
            <v>0</v>
          </cell>
          <cell r="U230">
            <v>0</v>
          </cell>
          <cell r="V230">
            <v>0</v>
          </cell>
          <cell r="W230">
            <v>-0.1</v>
          </cell>
          <cell r="X230">
            <v>-0.1</v>
          </cell>
          <cell r="Y230">
            <v>0.6</v>
          </cell>
          <cell r="Z230">
            <v>0.4</v>
          </cell>
          <cell r="AA230">
            <v>0</v>
          </cell>
          <cell r="AB230">
            <v>0</v>
          </cell>
        </row>
        <row r="231">
          <cell r="A231">
            <v>37865</v>
          </cell>
          <cell r="B231">
            <v>79.5</v>
          </cell>
          <cell r="C231">
            <v>80.099999999999994</v>
          </cell>
          <cell r="D231">
            <v>77.5</v>
          </cell>
          <cell r="E231">
            <v>79.2</v>
          </cell>
          <cell r="F231">
            <v>77.2</v>
          </cell>
          <cell r="G231">
            <v>79.2</v>
          </cell>
          <cell r="H231">
            <v>77.900000000000006</v>
          </cell>
          <cell r="I231">
            <v>78.8</v>
          </cell>
          <cell r="J231">
            <v>79.099999999999994</v>
          </cell>
          <cell r="K231">
            <v>2.1</v>
          </cell>
          <cell r="L231">
            <v>2.8</v>
          </cell>
          <cell r="M231">
            <v>2.9</v>
          </cell>
          <cell r="N231">
            <v>3.7</v>
          </cell>
          <cell r="O231">
            <v>2</v>
          </cell>
          <cell r="P231">
            <v>2.6</v>
          </cell>
          <cell r="Q231">
            <v>1.7</v>
          </cell>
          <cell r="R231">
            <v>2.9</v>
          </cell>
          <cell r="S231">
            <v>2.6</v>
          </cell>
          <cell r="T231">
            <v>0.1</v>
          </cell>
          <cell r="U231">
            <v>0.6</v>
          </cell>
          <cell r="V231">
            <v>1</v>
          </cell>
          <cell r="W231">
            <v>0.8</v>
          </cell>
          <cell r="X231">
            <v>0.9</v>
          </cell>
          <cell r="Y231">
            <v>0.1</v>
          </cell>
          <cell r="Z231">
            <v>-0.1</v>
          </cell>
          <cell r="AA231">
            <v>0.9</v>
          </cell>
          <cell r="AB231">
            <v>0.6</v>
          </cell>
        </row>
        <row r="232">
          <cell r="A232">
            <v>37956</v>
          </cell>
          <cell r="B232">
            <v>80.2</v>
          </cell>
          <cell r="C232">
            <v>80.3</v>
          </cell>
          <cell r="D232">
            <v>78</v>
          </cell>
          <cell r="E232">
            <v>79.599999999999994</v>
          </cell>
          <cell r="F232">
            <v>77.5</v>
          </cell>
          <cell r="G232">
            <v>79.7</v>
          </cell>
          <cell r="H232">
            <v>78.3</v>
          </cell>
          <cell r="I232">
            <v>79.3</v>
          </cell>
          <cell r="J232">
            <v>79.5</v>
          </cell>
          <cell r="K232">
            <v>2.2999999999999998</v>
          </cell>
          <cell r="L232">
            <v>2.2999999999999998</v>
          </cell>
          <cell r="M232">
            <v>3</v>
          </cell>
          <cell r="N232">
            <v>3.2</v>
          </cell>
          <cell r="O232">
            <v>2</v>
          </cell>
          <cell r="P232">
            <v>2.8</v>
          </cell>
          <cell r="Q232">
            <v>1.7</v>
          </cell>
          <cell r="R232">
            <v>2.6</v>
          </cell>
          <cell r="S232">
            <v>2.4</v>
          </cell>
          <cell r="T232">
            <v>0.9</v>
          </cell>
          <cell r="U232">
            <v>0.2</v>
          </cell>
          <cell r="V232">
            <v>0.6</v>
          </cell>
          <cell r="W232">
            <v>0.5</v>
          </cell>
          <cell r="X232">
            <v>0.4</v>
          </cell>
          <cell r="Y232">
            <v>0.6</v>
          </cell>
          <cell r="Z232">
            <v>0.5</v>
          </cell>
          <cell r="AA232">
            <v>0.6</v>
          </cell>
          <cell r="AB232">
            <v>0.5</v>
          </cell>
        </row>
        <row r="233">
          <cell r="A233">
            <v>38047</v>
          </cell>
          <cell r="B233">
            <v>80.900000000000006</v>
          </cell>
          <cell r="C233">
            <v>81.099999999999994</v>
          </cell>
          <cell r="D233">
            <v>78.7</v>
          </cell>
          <cell r="E233">
            <v>80.400000000000006</v>
          </cell>
          <cell r="F233">
            <v>77.8</v>
          </cell>
          <cell r="G233">
            <v>80.3</v>
          </cell>
          <cell r="H233">
            <v>78.599999999999994</v>
          </cell>
          <cell r="I233">
            <v>79.900000000000006</v>
          </cell>
          <cell r="J233">
            <v>80.2</v>
          </cell>
          <cell r="K233">
            <v>1.9</v>
          </cell>
          <cell r="L233">
            <v>1.9</v>
          </cell>
          <cell r="M233">
            <v>2.6</v>
          </cell>
          <cell r="N233">
            <v>2.2000000000000002</v>
          </cell>
          <cell r="O233">
            <v>1.6</v>
          </cell>
          <cell r="P233">
            <v>2.2000000000000002</v>
          </cell>
          <cell r="Q233">
            <v>1.2</v>
          </cell>
          <cell r="R233">
            <v>2.2999999999999998</v>
          </cell>
          <cell r="S233">
            <v>2</v>
          </cell>
          <cell r="T233">
            <v>0.9</v>
          </cell>
          <cell r="U233">
            <v>1</v>
          </cell>
          <cell r="V233">
            <v>0.9</v>
          </cell>
          <cell r="W233">
            <v>1</v>
          </cell>
          <cell r="X233">
            <v>0.4</v>
          </cell>
          <cell r="Y233">
            <v>0.8</v>
          </cell>
          <cell r="Z233">
            <v>0.4</v>
          </cell>
          <cell r="AA233">
            <v>0.8</v>
          </cell>
          <cell r="AB233">
            <v>0.9</v>
          </cell>
        </row>
        <row r="234">
          <cell r="A234">
            <v>38139</v>
          </cell>
          <cell r="B234">
            <v>81.2</v>
          </cell>
          <cell r="C234">
            <v>81.3</v>
          </cell>
          <cell r="D234">
            <v>79.099999999999994</v>
          </cell>
          <cell r="E234">
            <v>80.900000000000006</v>
          </cell>
          <cell r="F234">
            <v>78.599999999999994</v>
          </cell>
          <cell r="G234">
            <v>81</v>
          </cell>
          <cell r="H234">
            <v>78.900000000000006</v>
          </cell>
          <cell r="I234">
            <v>80.400000000000006</v>
          </cell>
          <cell r="J234">
            <v>80.599999999999994</v>
          </cell>
          <cell r="K234">
            <v>2.2999999999999998</v>
          </cell>
          <cell r="L234">
            <v>2.1</v>
          </cell>
          <cell r="M234">
            <v>3.1</v>
          </cell>
          <cell r="N234">
            <v>2.9</v>
          </cell>
          <cell r="O234">
            <v>2.7</v>
          </cell>
          <cell r="P234">
            <v>2.4</v>
          </cell>
          <cell r="Q234">
            <v>1.2</v>
          </cell>
          <cell r="R234">
            <v>2.9</v>
          </cell>
          <cell r="S234">
            <v>2.5</v>
          </cell>
          <cell r="T234">
            <v>0.4</v>
          </cell>
          <cell r="U234">
            <v>0.2</v>
          </cell>
          <cell r="V234">
            <v>0.5</v>
          </cell>
          <cell r="W234">
            <v>0.6</v>
          </cell>
          <cell r="X234">
            <v>1</v>
          </cell>
          <cell r="Y234">
            <v>0.9</v>
          </cell>
          <cell r="Z234">
            <v>0.4</v>
          </cell>
          <cell r="AA234">
            <v>0.6</v>
          </cell>
          <cell r="AB234">
            <v>0.5</v>
          </cell>
        </row>
        <row r="235">
          <cell r="A235">
            <v>38231</v>
          </cell>
          <cell r="B235">
            <v>81.599999999999994</v>
          </cell>
          <cell r="C235">
            <v>81.5</v>
          </cell>
          <cell r="D235">
            <v>79.400000000000006</v>
          </cell>
          <cell r="E235">
            <v>81.2</v>
          </cell>
          <cell r="F235">
            <v>79.099999999999994</v>
          </cell>
          <cell r="G235">
            <v>81.400000000000006</v>
          </cell>
          <cell r="H235">
            <v>79.599999999999994</v>
          </cell>
          <cell r="I235">
            <v>80.8</v>
          </cell>
          <cell r="J235">
            <v>80.900000000000006</v>
          </cell>
          <cell r="K235">
            <v>2.6</v>
          </cell>
          <cell r="L235">
            <v>1.7</v>
          </cell>
          <cell r="M235">
            <v>2.5</v>
          </cell>
          <cell r="N235">
            <v>2.5</v>
          </cell>
          <cell r="O235">
            <v>2.5</v>
          </cell>
          <cell r="P235">
            <v>2.8</v>
          </cell>
          <cell r="Q235">
            <v>2.2000000000000002</v>
          </cell>
          <cell r="R235">
            <v>2.5</v>
          </cell>
          <cell r="S235">
            <v>2.2999999999999998</v>
          </cell>
          <cell r="T235">
            <v>0.5</v>
          </cell>
          <cell r="U235">
            <v>0.2</v>
          </cell>
          <cell r="V235">
            <v>0.4</v>
          </cell>
          <cell r="W235">
            <v>0.4</v>
          </cell>
          <cell r="X235">
            <v>0.6</v>
          </cell>
          <cell r="Y235">
            <v>0.5</v>
          </cell>
          <cell r="Z235">
            <v>0.9</v>
          </cell>
          <cell r="AA235">
            <v>0.5</v>
          </cell>
          <cell r="AB235">
            <v>0.4</v>
          </cell>
        </row>
        <row r="236">
          <cell r="A236">
            <v>38322</v>
          </cell>
          <cell r="B236">
            <v>82.3</v>
          </cell>
          <cell r="C236">
            <v>82.1</v>
          </cell>
          <cell r="D236">
            <v>80</v>
          </cell>
          <cell r="E236">
            <v>81.7</v>
          </cell>
          <cell r="F236">
            <v>79.8</v>
          </cell>
          <cell r="G236">
            <v>82.4</v>
          </cell>
          <cell r="H236">
            <v>79.8</v>
          </cell>
          <cell r="I236">
            <v>81.2</v>
          </cell>
          <cell r="J236">
            <v>81.5</v>
          </cell>
          <cell r="K236">
            <v>2.6</v>
          </cell>
          <cell r="L236">
            <v>2.2000000000000002</v>
          </cell>
          <cell r="M236">
            <v>2.6</v>
          </cell>
          <cell r="N236">
            <v>2.6</v>
          </cell>
          <cell r="O236">
            <v>3</v>
          </cell>
          <cell r="P236">
            <v>3.4</v>
          </cell>
          <cell r="Q236">
            <v>1.9</v>
          </cell>
          <cell r="R236">
            <v>2.4</v>
          </cell>
          <cell r="S236">
            <v>2.5</v>
          </cell>
          <cell r="T236">
            <v>0.9</v>
          </cell>
          <cell r="U236">
            <v>0.7</v>
          </cell>
          <cell r="V236">
            <v>0.8</v>
          </cell>
          <cell r="W236">
            <v>0.6</v>
          </cell>
          <cell r="X236">
            <v>0.9</v>
          </cell>
          <cell r="Y236">
            <v>1.2</v>
          </cell>
          <cell r="Z236">
            <v>0.3</v>
          </cell>
          <cell r="AA236">
            <v>0.5</v>
          </cell>
          <cell r="AB236">
            <v>0.7</v>
          </cell>
        </row>
        <row r="237">
          <cell r="A237">
            <v>38412</v>
          </cell>
          <cell r="B237">
            <v>82.7</v>
          </cell>
          <cell r="C237">
            <v>82.7</v>
          </cell>
          <cell r="D237">
            <v>80.7</v>
          </cell>
          <cell r="E237">
            <v>82.2</v>
          </cell>
          <cell r="F237">
            <v>80.400000000000006</v>
          </cell>
          <cell r="G237">
            <v>83.1</v>
          </cell>
          <cell r="H237">
            <v>80.2</v>
          </cell>
          <cell r="I237">
            <v>81.599999999999994</v>
          </cell>
          <cell r="J237">
            <v>82.1</v>
          </cell>
          <cell r="K237">
            <v>2.2000000000000002</v>
          </cell>
          <cell r="L237">
            <v>2</v>
          </cell>
          <cell r="M237">
            <v>2.5</v>
          </cell>
          <cell r="N237">
            <v>2.2000000000000002</v>
          </cell>
          <cell r="O237">
            <v>3.3</v>
          </cell>
          <cell r="P237">
            <v>3.5</v>
          </cell>
          <cell r="Q237">
            <v>2</v>
          </cell>
          <cell r="R237">
            <v>2.1</v>
          </cell>
          <cell r="S237">
            <v>2.4</v>
          </cell>
          <cell r="T237">
            <v>0.5</v>
          </cell>
          <cell r="U237">
            <v>0.7</v>
          </cell>
          <cell r="V237">
            <v>0.9</v>
          </cell>
          <cell r="W237">
            <v>0.6</v>
          </cell>
          <cell r="X237">
            <v>0.8</v>
          </cell>
          <cell r="Y237">
            <v>0.8</v>
          </cell>
          <cell r="Z237">
            <v>0.5</v>
          </cell>
          <cell r="AA237">
            <v>0.5</v>
          </cell>
          <cell r="AB237">
            <v>0.7</v>
          </cell>
        </row>
        <row r="238">
          <cell r="A238">
            <v>38504</v>
          </cell>
          <cell r="B238">
            <v>83.2</v>
          </cell>
          <cell r="C238">
            <v>83</v>
          </cell>
          <cell r="D238">
            <v>81.099999999999994</v>
          </cell>
          <cell r="E238">
            <v>82.7</v>
          </cell>
          <cell r="F238">
            <v>81.5</v>
          </cell>
          <cell r="G238">
            <v>83.5</v>
          </cell>
          <cell r="H238">
            <v>80.900000000000006</v>
          </cell>
          <cell r="I238">
            <v>82.1</v>
          </cell>
          <cell r="J238">
            <v>82.6</v>
          </cell>
          <cell r="K238">
            <v>2.5</v>
          </cell>
          <cell r="L238">
            <v>2.1</v>
          </cell>
          <cell r="M238">
            <v>2.5</v>
          </cell>
          <cell r="N238">
            <v>2.2000000000000002</v>
          </cell>
          <cell r="O238">
            <v>3.7</v>
          </cell>
          <cell r="P238">
            <v>3.1</v>
          </cell>
          <cell r="Q238">
            <v>2.5</v>
          </cell>
          <cell r="R238">
            <v>2.1</v>
          </cell>
          <cell r="S238">
            <v>2.5</v>
          </cell>
          <cell r="T238">
            <v>0.6</v>
          </cell>
          <cell r="U238">
            <v>0.4</v>
          </cell>
          <cell r="V238">
            <v>0.5</v>
          </cell>
          <cell r="W238">
            <v>0.6</v>
          </cell>
          <cell r="X238">
            <v>1.4</v>
          </cell>
          <cell r="Y238">
            <v>0.5</v>
          </cell>
          <cell r="Z238">
            <v>0.9</v>
          </cell>
          <cell r="AA238">
            <v>0.6</v>
          </cell>
          <cell r="AB238">
            <v>0.6</v>
          </cell>
        </row>
        <row r="239">
          <cell r="A239">
            <v>38596</v>
          </cell>
          <cell r="B239">
            <v>84</v>
          </cell>
          <cell r="C239">
            <v>83.9</v>
          </cell>
          <cell r="D239">
            <v>81.599999999999994</v>
          </cell>
          <cell r="E239">
            <v>83.6</v>
          </cell>
          <cell r="F239">
            <v>82.4</v>
          </cell>
          <cell r="G239">
            <v>84.3</v>
          </cell>
          <cell r="H239">
            <v>81.8</v>
          </cell>
          <cell r="I239">
            <v>83.1</v>
          </cell>
          <cell r="J239">
            <v>83.4</v>
          </cell>
          <cell r="K239">
            <v>2.9</v>
          </cell>
          <cell r="L239">
            <v>2.9</v>
          </cell>
          <cell r="M239">
            <v>2.8</v>
          </cell>
          <cell r="N239">
            <v>3</v>
          </cell>
          <cell r="O239">
            <v>4.2</v>
          </cell>
          <cell r="P239">
            <v>3.6</v>
          </cell>
          <cell r="Q239">
            <v>2.8</v>
          </cell>
          <cell r="R239">
            <v>2.8</v>
          </cell>
          <cell r="S239">
            <v>3.1</v>
          </cell>
          <cell r="T239">
            <v>1</v>
          </cell>
          <cell r="U239">
            <v>1.1000000000000001</v>
          </cell>
          <cell r="V239">
            <v>0.6</v>
          </cell>
          <cell r="W239">
            <v>1.1000000000000001</v>
          </cell>
          <cell r="X239">
            <v>1.1000000000000001</v>
          </cell>
          <cell r="Y239">
            <v>1</v>
          </cell>
          <cell r="Z239">
            <v>1.1000000000000001</v>
          </cell>
          <cell r="AA239">
            <v>1.2</v>
          </cell>
          <cell r="AB239">
            <v>1</v>
          </cell>
        </row>
        <row r="240">
          <cell r="A240">
            <v>38687</v>
          </cell>
          <cell r="B240">
            <v>84.3</v>
          </cell>
          <cell r="C240">
            <v>84.3</v>
          </cell>
          <cell r="D240">
            <v>82.3</v>
          </cell>
          <cell r="E240">
            <v>83.9</v>
          </cell>
          <cell r="F240">
            <v>83</v>
          </cell>
          <cell r="G240">
            <v>84.8</v>
          </cell>
          <cell r="H240">
            <v>82.2</v>
          </cell>
          <cell r="I240">
            <v>83.7</v>
          </cell>
          <cell r="J240">
            <v>83.8</v>
          </cell>
          <cell r="K240">
            <v>2.4</v>
          </cell>
          <cell r="L240">
            <v>2.7</v>
          </cell>
          <cell r="M240">
            <v>2.9</v>
          </cell>
          <cell r="N240">
            <v>2.7</v>
          </cell>
          <cell r="O240">
            <v>4</v>
          </cell>
          <cell r="P240">
            <v>2.9</v>
          </cell>
          <cell r="Q240">
            <v>3</v>
          </cell>
          <cell r="R240">
            <v>3.1</v>
          </cell>
          <cell r="S240">
            <v>2.8</v>
          </cell>
          <cell r="T240">
            <v>0.4</v>
          </cell>
          <cell r="U240">
            <v>0.5</v>
          </cell>
          <cell r="V240">
            <v>0.9</v>
          </cell>
          <cell r="W240">
            <v>0.4</v>
          </cell>
          <cell r="X240">
            <v>0.7</v>
          </cell>
          <cell r="Y240">
            <v>0.6</v>
          </cell>
          <cell r="Z240">
            <v>0.5</v>
          </cell>
          <cell r="AA240">
            <v>0.7</v>
          </cell>
          <cell r="AB240">
            <v>0.5</v>
          </cell>
        </row>
        <row r="241">
          <cell r="A241">
            <v>38777</v>
          </cell>
          <cell r="B241">
            <v>85</v>
          </cell>
          <cell r="C241">
            <v>85</v>
          </cell>
          <cell r="D241">
            <v>83</v>
          </cell>
          <cell r="E241">
            <v>84.7</v>
          </cell>
          <cell r="F241">
            <v>83.8</v>
          </cell>
          <cell r="G241">
            <v>85.4</v>
          </cell>
          <cell r="H241">
            <v>82.9</v>
          </cell>
          <cell r="I241">
            <v>84.5</v>
          </cell>
          <cell r="J241">
            <v>84.5</v>
          </cell>
          <cell r="K241">
            <v>2.8</v>
          </cell>
          <cell r="L241">
            <v>2.8</v>
          </cell>
          <cell r="M241">
            <v>2.9</v>
          </cell>
          <cell r="N241">
            <v>3</v>
          </cell>
          <cell r="O241">
            <v>4.2</v>
          </cell>
          <cell r="P241">
            <v>2.8</v>
          </cell>
          <cell r="Q241">
            <v>3.4</v>
          </cell>
          <cell r="R241">
            <v>3.6</v>
          </cell>
          <cell r="S241">
            <v>2.9</v>
          </cell>
          <cell r="T241">
            <v>0.8</v>
          </cell>
          <cell r="U241">
            <v>0.8</v>
          </cell>
          <cell r="V241">
            <v>0.9</v>
          </cell>
          <cell r="W241">
            <v>1</v>
          </cell>
          <cell r="X241">
            <v>1</v>
          </cell>
          <cell r="Y241">
            <v>0.7</v>
          </cell>
          <cell r="Z241">
            <v>0.9</v>
          </cell>
          <cell r="AA241">
            <v>1</v>
          </cell>
          <cell r="AB241">
            <v>0.8</v>
          </cell>
        </row>
        <row r="242">
          <cell r="A242">
            <v>38869</v>
          </cell>
          <cell r="B242">
            <v>86.4</v>
          </cell>
          <cell r="C242">
            <v>86.2</v>
          </cell>
          <cell r="D242">
            <v>84.5</v>
          </cell>
          <cell r="E242">
            <v>85.8</v>
          </cell>
          <cell r="F242">
            <v>85.4</v>
          </cell>
          <cell r="G242">
            <v>86.4</v>
          </cell>
          <cell r="H242">
            <v>84.4</v>
          </cell>
          <cell r="I242">
            <v>86</v>
          </cell>
          <cell r="J242">
            <v>85.9</v>
          </cell>
          <cell r="K242">
            <v>3.8</v>
          </cell>
          <cell r="L242">
            <v>3.9</v>
          </cell>
          <cell r="M242">
            <v>4.2</v>
          </cell>
          <cell r="N242">
            <v>3.7</v>
          </cell>
          <cell r="O242">
            <v>4.8</v>
          </cell>
          <cell r="P242">
            <v>3.5</v>
          </cell>
          <cell r="Q242">
            <v>4.3</v>
          </cell>
          <cell r="R242">
            <v>4.8</v>
          </cell>
          <cell r="S242">
            <v>4</v>
          </cell>
          <cell r="T242">
            <v>1.6</v>
          </cell>
          <cell r="U242">
            <v>1.4</v>
          </cell>
          <cell r="V242">
            <v>1.8</v>
          </cell>
          <cell r="W242">
            <v>1.3</v>
          </cell>
          <cell r="X242">
            <v>1.9</v>
          </cell>
          <cell r="Y242">
            <v>1.2</v>
          </cell>
          <cell r="Z242">
            <v>1.8</v>
          </cell>
          <cell r="AA242">
            <v>1.8</v>
          </cell>
          <cell r="AB242">
            <v>1.7</v>
          </cell>
        </row>
        <row r="243">
          <cell r="A243">
            <v>38961</v>
          </cell>
          <cell r="B243">
            <v>87.2</v>
          </cell>
          <cell r="C243">
            <v>86.8</v>
          </cell>
          <cell r="D243">
            <v>85.2</v>
          </cell>
          <cell r="E243">
            <v>86.8</v>
          </cell>
          <cell r="F243">
            <v>86.3</v>
          </cell>
          <cell r="G243">
            <v>87.1</v>
          </cell>
          <cell r="H243">
            <v>85.8</v>
          </cell>
          <cell r="I243">
            <v>86.6</v>
          </cell>
          <cell r="J243">
            <v>86.7</v>
          </cell>
          <cell r="K243">
            <v>3.8</v>
          </cell>
          <cell r="L243">
            <v>3.5</v>
          </cell>
          <cell r="M243">
            <v>4.4000000000000004</v>
          </cell>
          <cell r="N243">
            <v>3.8</v>
          </cell>
          <cell r="O243">
            <v>4.7</v>
          </cell>
          <cell r="P243">
            <v>3.3</v>
          </cell>
          <cell r="Q243">
            <v>4.9000000000000004</v>
          </cell>
          <cell r="R243">
            <v>4.2</v>
          </cell>
          <cell r="S243">
            <v>4</v>
          </cell>
          <cell r="T243">
            <v>0.9</v>
          </cell>
          <cell r="U243">
            <v>0.7</v>
          </cell>
          <cell r="V243">
            <v>0.8</v>
          </cell>
          <cell r="W243">
            <v>1.2</v>
          </cell>
          <cell r="X243">
            <v>1.1000000000000001</v>
          </cell>
          <cell r="Y243">
            <v>0.8</v>
          </cell>
          <cell r="Z243">
            <v>1.7</v>
          </cell>
          <cell r="AA243">
            <v>0.7</v>
          </cell>
          <cell r="AB243">
            <v>0.9</v>
          </cell>
        </row>
        <row r="244">
          <cell r="A244">
            <v>39052</v>
          </cell>
          <cell r="B244">
            <v>87</v>
          </cell>
          <cell r="C244">
            <v>86.7</v>
          </cell>
          <cell r="D244">
            <v>85.1</v>
          </cell>
          <cell r="E244">
            <v>86.5</v>
          </cell>
          <cell r="F244">
            <v>86.6</v>
          </cell>
          <cell r="G244">
            <v>86.8</v>
          </cell>
          <cell r="H244">
            <v>86.3</v>
          </cell>
          <cell r="I244">
            <v>86.4</v>
          </cell>
          <cell r="J244">
            <v>86.6</v>
          </cell>
          <cell r="K244">
            <v>3.2</v>
          </cell>
          <cell r="L244">
            <v>2.8</v>
          </cell>
          <cell r="M244">
            <v>3.4</v>
          </cell>
          <cell r="N244">
            <v>3.1</v>
          </cell>
          <cell r="O244">
            <v>4.3</v>
          </cell>
          <cell r="P244">
            <v>2.4</v>
          </cell>
          <cell r="Q244">
            <v>5</v>
          </cell>
          <cell r="R244">
            <v>3.2</v>
          </cell>
          <cell r="S244">
            <v>3.3</v>
          </cell>
          <cell r="T244">
            <v>-0.2</v>
          </cell>
          <cell r="U244">
            <v>-0.1</v>
          </cell>
          <cell r="V244">
            <v>-0.1</v>
          </cell>
          <cell r="W244">
            <v>-0.3</v>
          </cell>
          <cell r="X244">
            <v>0.3</v>
          </cell>
          <cell r="Y244">
            <v>-0.3</v>
          </cell>
          <cell r="Z244">
            <v>0.6</v>
          </cell>
          <cell r="AA244">
            <v>-0.2</v>
          </cell>
          <cell r="AB244">
            <v>-0.1</v>
          </cell>
        </row>
        <row r="245">
          <cell r="A245">
            <v>39142</v>
          </cell>
          <cell r="B245">
            <v>86.9</v>
          </cell>
          <cell r="C245">
            <v>86.9</v>
          </cell>
          <cell r="D245">
            <v>85.5</v>
          </cell>
          <cell r="E245">
            <v>86.3</v>
          </cell>
          <cell r="F245">
            <v>86.8</v>
          </cell>
          <cell r="G245">
            <v>87.3</v>
          </cell>
          <cell r="H245">
            <v>86.3</v>
          </cell>
          <cell r="I245">
            <v>86.5</v>
          </cell>
          <cell r="J245">
            <v>86.6</v>
          </cell>
          <cell r="K245">
            <v>2.2000000000000002</v>
          </cell>
          <cell r="L245">
            <v>2.2000000000000002</v>
          </cell>
          <cell r="M245">
            <v>3</v>
          </cell>
          <cell r="N245">
            <v>1.9</v>
          </cell>
          <cell r="O245">
            <v>3.6</v>
          </cell>
          <cell r="P245">
            <v>2.2000000000000002</v>
          </cell>
          <cell r="Q245">
            <v>4.0999999999999996</v>
          </cell>
          <cell r="R245">
            <v>2.4</v>
          </cell>
          <cell r="S245">
            <v>2.5</v>
          </cell>
          <cell r="T245">
            <v>-0.1</v>
          </cell>
          <cell r="U245">
            <v>0.2</v>
          </cell>
          <cell r="V245">
            <v>0.5</v>
          </cell>
          <cell r="W245">
            <v>-0.2</v>
          </cell>
          <cell r="X245">
            <v>0.2</v>
          </cell>
          <cell r="Y245">
            <v>0.6</v>
          </cell>
          <cell r="Z245">
            <v>0</v>
          </cell>
          <cell r="AA245">
            <v>0.1</v>
          </cell>
          <cell r="AB245">
            <v>0</v>
          </cell>
        </row>
        <row r="246">
          <cell r="A246">
            <v>39234</v>
          </cell>
          <cell r="B246">
            <v>87.9</v>
          </cell>
          <cell r="C246">
            <v>87.9</v>
          </cell>
          <cell r="D246">
            <v>86.7</v>
          </cell>
          <cell r="E246">
            <v>87.3</v>
          </cell>
          <cell r="F246">
            <v>88</v>
          </cell>
          <cell r="G246">
            <v>88.4</v>
          </cell>
          <cell r="H246">
            <v>87.5</v>
          </cell>
          <cell r="I246">
            <v>87.7</v>
          </cell>
          <cell r="J246">
            <v>87.7</v>
          </cell>
          <cell r="K246">
            <v>1.7</v>
          </cell>
          <cell r="L246">
            <v>2</v>
          </cell>
          <cell r="M246">
            <v>2.6</v>
          </cell>
          <cell r="N246">
            <v>1.7</v>
          </cell>
          <cell r="O246">
            <v>3</v>
          </cell>
          <cell r="P246">
            <v>2.2999999999999998</v>
          </cell>
          <cell r="Q246">
            <v>3.7</v>
          </cell>
          <cell r="R246">
            <v>2</v>
          </cell>
          <cell r="S246">
            <v>2.1</v>
          </cell>
          <cell r="T246">
            <v>1.2</v>
          </cell>
          <cell r="U246">
            <v>1.2</v>
          </cell>
          <cell r="V246">
            <v>1.4</v>
          </cell>
          <cell r="W246">
            <v>1.2</v>
          </cell>
          <cell r="X246">
            <v>1.4</v>
          </cell>
          <cell r="Y246">
            <v>1.3</v>
          </cell>
          <cell r="Z246">
            <v>1.4</v>
          </cell>
          <cell r="AA246">
            <v>1.4</v>
          </cell>
          <cell r="AB246">
            <v>1.3</v>
          </cell>
        </row>
        <row r="247">
          <cell r="A247">
            <v>39326</v>
          </cell>
          <cell r="B247">
            <v>88.3</v>
          </cell>
          <cell r="C247">
            <v>88.6</v>
          </cell>
          <cell r="D247">
            <v>87.5</v>
          </cell>
          <cell r="E247">
            <v>88</v>
          </cell>
          <cell r="F247">
            <v>88.6</v>
          </cell>
          <cell r="G247">
            <v>88.6</v>
          </cell>
          <cell r="H247">
            <v>88.5</v>
          </cell>
          <cell r="I247">
            <v>88.4</v>
          </cell>
          <cell r="J247">
            <v>88.3</v>
          </cell>
          <cell r="K247">
            <v>1.3</v>
          </cell>
          <cell r="L247">
            <v>2.1</v>
          </cell>
          <cell r="M247">
            <v>2.7</v>
          </cell>
          <cell r="N247">
            <v>1.4</v>
          </cell>
          <cell r="O247">
            <v>2.7</v>
          </cell>
          <cell r="P247">
            <v>1.7</v>
          </cell>
          <cell r="Q247">
            <v>3.1</v>
          </cell>
          <cell r="R247">
            <v>2.1</v>
          </cell>
          <cell r="S247">
            <v>1.8</v>
          </cell>
          <cell r="T247">
            <v>0.5</v>
          </cell>
          <cell r="U247">
            <v>0.8</v>
          </cell>
          <cell r="V247">
            <v>0.9</v>
          </cell>
          <cell r="W247">
            <v>0.8</v>
          </cell>
          <cell r="X247">
            <v>0.7</v>
          </cell>
          <cell r="Y247">
            <v>0.2</v>
          </cell>
          <cell r="Z247">
            <v>1.1000000000000001</v>
          </cell>
          <cell r="AA247">
            <v>0.8</v>
          </cell>
          <cell r="AB247">
            <v>0.7</v>
          </cell>
        </row>
        <row r="248">
          <cell r="A248">
            <v>39417</v>
          </cell>
          <cell r="B248">
            <v>89.1</v>
          </cell>
          <cell r="C248">
            <v>89.5</v>
          </cell>
          <cell r="D248">
            <v>88.4</v>
          </cell>
          <cell r="E248">
            <v>88.9</v>
          </cell>
          <cell r="F248">
            <v>89.3</v>
          </cell>
          <cell r="G248">
            <v>89.4</v>
          </cell>
          <cell r="H248">
            <v>88.8</v>
          </cell>
          <cell r="I248">
            <v>89.2</v>
          </cell>
          <cell r="J248">
            <v>89.1</v>
          </cell>
          <cell r="K248">
            <v>2.4</v>
          </cell>
          <cell r="L248">
            <v>3.2</v>
          </cell>
          <cell r="M248">
            <v>3.9</v>
          </cell>
          <cell r="N248">
            <v>2.8</v>
          </cell>
          <cell r="O248">
            <v>3.1</v>
          </cell>
          <cell r="P248">
            <v>3</v>
          </cell>
          <cell r="Q248">
            <v>2.9</v>
          </cell>
          <cell r="R248">
            <v>3.2</v>
          </cell>
          <cell r="S248">
            <v>2.9</v>
          </cell>
          <cell r="T248">
            <v>0.9</v>
          </cell>
          <cell r="U248">
            <v>1</v>
          </cell>
          <cell r="V248">
            <v>1</v>
          </cell>
          <cell r="W248">
            <v>1</v>
          </cell>
          <cell r="X248">
            <v>0.8</v>
          </cell>
          <cell r="Y248">
            <v>0.9</v>
          </cell>
          <cell r="Z248">
            <v>0.3</v>
          </cell>
          <cell r="AA248">
            <v>0.9</v>
          </cell>
          <cell r="AB248">
            <v>0.9</v>
          </cell>
        </row>
        <row r="249">
          <cell r="A249">
            <v>39508</v>
          </cell>
          <cell r="B249">
            <v>90.3</v>
          </cell>
          <cell r="C249">
            <v>90.7</v>
          </cell>
          <cell r="D249">
            <v>89.6</v>
          </cell>
          <cell r="E249">
            <v>90.1</v>
          </cell>
          <cell r="F249">
            <v>90.5</v>
          </cell>
          <cell r="G249">
            <v>90.5</v>
          </cell>
          <cell r="H249">
            <v>89.6</v>
          </cell>
          <cell r="I249">
            <v>90.5</v>
          </cell>
          <cell r="J249">
            <v>90.3</v>
          </cell>
          <cell r="K249">
            <v>3.9</v>
          </cell>
          <cell r="L249">
            <v>4.4000000000000004</v>
          </cell>
          <cell r="M249">
            <v>4.8</v>
          </cell>
          <cell r="N249">
            <v>4.4000000000000004</v>
          </cell>
          <cell r="O249">
            <v>4.3</v>
          </cell>
          <cell r="P249">
            <v>3.7</v>
          </cell>
          <cell r="Q249">
            <v>3.8</v>
          </cell>
          <cell r="R249">
            <v>4.5999999999999996</v>
          </cell>
          <cell r="S249">
            <v>4.3</v>
          </cell>
          <cell r="T249">
            <v>1.3</v>
          </cell>
          <cell r="U249">
            <v>1.3</v>
          </cell>
          <cell r="V249">
            <v>1.4</v>
          </cell>
          <cell r="W249">
            <v>1.3</v>
          </cell>
          <cell r="X249">
            <v>1.3</v>
          </cell>
          <cell r="Y249">
            <v>1.2</v>
          </cell>
          <cell r="Z249">
            <v>0.9</v>
          </cell>
          <cell r="AA249">
            <v>1.5</v>
          </cell>
          <cell r="AB249">
            <v>1.3</v>
          </cell>
        </row>
        <row r="250">
          <cell r="A250">
            <v>39600</v>
          </cell>
          <cell r="B250">
            <v>91.7</v>
          </cell>
          <cell r="C250">
            <v>91.8</v>
          </cell>
          <cell r="D250">
            <v>91.1</v>
          </cell>
          <cell r="E250">
            <v>91.3</v>
          </cell>
          <cell r="F250">
            <v>92</v>
          </cell>
          <cell r="G250">
            <v>91.5</v>
          </cell>
          <cell r="H250">
            <v>90.9</v>
          </cell>
          <cell r="I250">
            <v>91.6</v>
          </cell>
          <cell r="J250">
            <v>91.6</v>
          </cell>
          <cell r="K250">
            <v>4.3</v>
          </cell>
          <cell r="L250">
            <v>4.4000000000000004</v>
          </cell>
          <cell r="M250">
            <v>5.0999999999999996</v>
          </cell>
          <cell r="N250">
            <v>4.5999999999999996</v>
          </cell>
          <cell r="O250">
            <v>4.5</v>
          </cell>
          <cell r="P250">
            <v>3.5</v>
          </cell>
          <cell r="Q250">
            <v>3.9</v>
          </cell>
          <cell r="R250">
            <v>4.4000000000000004</v>
          </cell>
          <cell r="S250">
            <v>4.4000000000000004</v>
          </cell>
          <cell r="T250">
            <v>1.6</v>
          </cell>
          <cell r="U250">
            <v>1.2</v>
          </cell>
          <cell r="V250">
            <v>1.7</v>
          </cell>
          <cell r="W250">
            <v>1.3</v>
          </cell>
          <cell r="X250">
            <v>1.7</v>
          </cell>
          <cell r="Y250">
            <v>1.1000000000000001</v>
          </cell>
          <cell r="Z250">
            <v>1.5</v>
          </cell>
          <cell r="AA250">
            <v>1.2</v>
          </cell>
          <cell r="AB250">
            <v>1.4</v>
          </cell>
        </row>
        <row r="251">
          <cell r="A251">
            <v>39692</v>
          </cell>
          <cell r="B251">
            <v>92.7</v>
          </cell>
          <cell r="C251">
            <v>92.9</v>
          </cell>
          <cell r="D251">
            <v>92.4</v>
          </cell>
          <cell r="E251">
            <v>92.5</v>
          </cell>
          <cell r="F251">
            <v>92.9</v>
          </cell>
          <cell r="G251">
            <v>92.5</v>
          </cell>
          <cell r="H251">
            <v>92.5</v>
          </cell>
          <cell r="I251">
            <v>93</v>
          </cell>
          <cell r="J251">
            <v>92.7</v>
          </cell>
          <cell r="K251">
            <v>5</v>
          </cell>
          <cell r="L251">
            <v>4.9000000000000004</v>
          </cell>
          <cell r="M251">
            <v>5.6</v>
          </cell>
          <cell r="N251">
            <v>5.0999999999999996</v>
          </cell>
          <cell r="O251">
            <v>4.9000000000000004</v>
          </cell>
          <cell r="P251">
            <v>4.4000000000000004</v>
          </cell>
          <cell r="Q251">
            <v>4.5</v>
          </cell>
          <cell r="R251">
            <v>5.2</v>
          </cell>
          <cell r="S251">
            <v>5</v>
          </cell>
          <cell r="T251">
            <v>1.1000000000000001</v>
          </cell>
          <cell r="U251">
            <v>1.2</v>
          </cell>
          <cell r="V251">
            <v>1.4</v>
          </cell>
          <cell r="W251">
            <v>1.3</v>
          </cell>
          <cell r="X251">
            <v>1</v>
          </cell>
          <cell r="Y251">
            <v>1.1000000000000001</v>
          </cell>
          <cell r="Z251">
            <v>1.8</v>
          </cell>
          <cell r="AA251">
            <v>1.5</v>
          </cell>
          <cell r="AB251">
            <v>1.2</v>
          </cell>
        </row>
        <row r="252">
          <cell r="A252">
            <v>39783</v>
          </cell>
          <cell r="B252">
            <v>92.4</v>
          </cell>
          <cell r="C252">
            <v>92.3</v>
          </cell>
          <cell r="D252">
            <v>92.2</v>
          </cell>
          <cell r="E252">
            <v>92.2</v>
          </cell>
          <cell r="F252">
            <v>92.6</v>
          </cell>
          <cell r="G252">
            <v>92.3</v>
          </cell>
          <cell r="H252">
            <v>92.1</v>
          </cell>
          <cell r="I252">
            <v>92.6</v>
          </cell>
          <cell r="J252">
            <v>92.4</v>
          </cell>
          <cell r="K252">
            <v>3.7</v>
          </cell>
          <cell r="L252">
            <v>3.1</v>
          </cell>
          <cell r="M252">
            <v>4.3</v>
          </cell>
          <cell r="N252">
            <v>3.7</v>
          </cell>
          <cell r="O252">
            <v>3.7</v>
          </cell>
          <cell r="P252">
            <v>3.2</v>
          </cell>
          <cell r="Q252">
            <v>3.7</v>
          </cell>
          <cell r="R252">
            <v>3.8</v>
          </cell>
          <cell r="S252">
            <v>3.7</v>
          </cell>
          <cell r="T252">
            <v>-0.3</v>
          </cell>
          <cell r="U252">
            <v>-0.6</v>
          </cell>
          <cell r="V252">
            <v>-0.2</v>
          </cell>
          <cell r="W252">
            <v>-0.3</v>
          </cell>
          <cell r="X252">
            <v>-0.3</v>
          </cell>
          <cell r="Y252">
            <v>-0.2</v>
          </cell>
          <cell r="Z252">
            <v>-0.4</v>
          </cell>
          <cell r="AA252">
            <v>-0.4</v>
          </cell>
          <cell r="AB252">
            <v>-0.3</v>
          </cell>
        </row>
        <row r="253">
          <cell r="A253">
            <v>39873</v>
          </cell>
          <cell r="B253">
            <v>92.5</v>
          </cell>
          <cell r="C253">
            <v>92.6</v>
          </cell>
          <cell r="D253">
            <v>92.4</v>
          </cell>
          <cell r="E253">
            <v>92.2</v>
          </cell>
          <cell r="F253">
            <v>92.5</v>
          </cell>
          <cell r="G253">
            <v>92.5</v>
          </cell>
          <cell r="H253">
            <v>92.2</v>
          </cell>
          <cell r="I253">
            <v>92.9</v>
          </cell>
          <cell r="J253">
            <v>92.5</v>
          </cell>
          <cell r="K253">
            <v>2.4</v>
          </cell>
          <cell r="L253">
            <v>2.1</v>
          </cell>
          <cell r="M253">
            <v>3.1</v>
          </cell>
          <cell r="N253">
            <v>2.2999999999999998</v>
          </cell>
          <cell r="O253">
            <v>2.2000000000000002</v>
          </cell>
          <cell r="P253">
            <v>2.2000000000000002</v>
          </cell>
          <cell r="Q253">
            <v>2.9</v>
          </cell>
          <cell r="R253">
            <v>2.7</v>
          </cell>
          <cell r="S253">
            <v>2.4</v>
          </cell>
          <cell r="T253">
            <v>0.1</v>
          </cell>
          <cell r="U253">
            <v>0.3</v>
          </cell>
          <cell r="V253">
            <v>0.2</v>
          </cell>
          <cell r="W253">
            <v>0</v>
          </cell>
          <cell r="X253">
            <v>-0.1</v>
          </cell>
          <cell r="Y253">
            <v>0.2</v>
          </cell>
          <cell r="Z253">
            <v>0.1</v>
          </cell>
          <cell r="AA253">
            <v>0.3</v>
          </cell>
          <cell r="AB253">
            <v>0.1</v>
          </cell>
        </row>
        <row r="254">
          <cell r="A254">
            <v>39965</v>
          </cell>
          <cell r="B254">
            <v>92.9</v>
          </cell>
          <cell r="C254">
            <v>92.9</v>
          </cell>
          <cell r="D254">
            <v>92.9</v>
          </cell>
          <cell r="E254">
            <v>92.7</v>
          </cell>
          <cell r="F254">
            <v>93.3</v>
          </cell>
          <cell r="G254">
            <v>93</v>
          </cell>
          <cell r="H254">
            <v>93.2</v>
          </cell>
          <cell r="I254">
            <v>93.5</v>
          </cell>
          <cell r="J254">
            <v>92.9</v>
          </cell>
          <cell r="K254">
            <v>1.3</v>
          </cell>
          <cell r="L254">
            <v>1.2</v>
          </cell>
          <cell r="M254">
            <v>2</v>
          </cell>
          <cell r="N254">
            <v>1.5</v>
          </cell>
          <cell r="O254">
            <v>1.4</v>
          </cell>
          <cell r="P254">
            <v>1.6</v>
          </cell>
          <cell r="Q254">
            <v>2.5</v>
          </cell>
          <cell r="R254">
            <v>2.1</v>
          </cell>
          <cell r="S254">
            <v>1.4</v>
          </cell>
          <cell r="T254">
            <v>0.4</v>
          </cell>
          <cell r="U254">
            <v>0.3</v>
          </cell>
          <cell r="V254">
            <v>0.5</v>
          </cell>
          <cell r="W254">
            <v>0.5</v>
          </cell>
          <cell r="X254">
            <v>0.9</v>
          </cell>
          <cell r="Y254">
            <v>0.5</v>
          </cell>
          <cell r="Z254">
            <v>1.1000000000000001</v>
          </cell>
          <cell r="AA254">
            <v>0.6</v>
          </cell>
          <cell r="AB254">
            <v>0.4</v>
          </cell>
        </row>
        <row r="255">
          <cell r="A255">
            <v>40057</v>
          </cell>
          <cell r="B255">
            <v>93.9</v>
          </cell>
          <cell r="C255">
            <v>93.4</v>
          </cell>
          <cell r="D255">
            <v>94.2</v>
          </cell>
          <cell r="E255">
            <v>93.7</v>
          </cell>
          <cell r="F255">
            <v>94</v>
          </cell>
          <cell r="G255">
            <v>94.1</v>
          </cell>
          <cell r="H255">
            <v>95</v>
          </cell>
          <cell r="I255">
            <v>94.3</v>
          </cell>
          <cell r="J255">
            <v>93.8</v>
          </cell>
          <cell r="K255">
            <v>1.3</v>
          </cell>
          <cell r="L255">
            <v>0.5</v>
          </cell>
          <cell r="M255">
            <v>1.9</v>
          </cell>
          <cell r="N255">
            <v>1.3</v>
          </cell>
          <cell r="O255">
            <v>1.2</v>
          </cell>
          <cell r="P255">
            <v>1.7</v>
          </cell>
          <cell r="Q255">
            <v>2.7</v>
          </cell>
          <cell r="R255">
            <v>1.4</v>
          </cell>
          <cell r="S255">
            <v>1.2</v>
          </cell>
          <cell r="T255">
            <v>1.1000000000000001</v>
          </cell>
          <cell r="U255">
            <v>0.5</v>
          </cell>
          <cell r="V255">
            <v>1.4</v>
          </cell>
          <cell r="W255">
            <v>1.1000000000000001</v>
          </cell>
          <cell r="X255">
            <v>0.8</v>
          </cell>
          <cell r="Y255">
            <v>1.2</v>
          </cell>
          <cell r="Z255">
            <v>1.9</v>
          </cell>
          <cell r="AA255">
            <v>0.9</v>
          </cell>
          <cell r="AB255">
            <v>1</v>
          </cell>
        </row>
        <row r="256">
          <cell r="A256">
            <v>40148</v>
          </cell>
          <cell r="B256">
            <v>94.4</v>
          </cell>
          <cell r="C256">
            <v>94</v>
          </cell>
          <cell r="D256">
            <v>94.5</v>
          </cell>
          <cell r="E256">
            <v>94.1</v>
          </cell>
          <cell r="F256">
            <v>94.5</v>
          </cell>
          <cell r="G256">
            <v>94.7</v>
          </cell>
          <cell r="H256">
            <v>94.9</v>
          </cell>
          <cell r="I256">
            <v>94.7</v>
          </cell>
          <cell r="J256">
            <v>94.3</v>
          </cell>
          <cell r="K256">
            <v>2.2000000000000002</v>
          </cell>
          <cell r="L256">
            <v>1.8</v>
          </cell>
          <cell r="M256">
            <v>2.5</v>
          </cell>
          <cell r="N256">
            <v>2.1</v>
          </cell>
          <cell r="O256">
            <v>2.1</v>
          </cell>
          <cell r="P256">
            <v>2.6</v>
          </cell>
          <cell r="Q256">
            <v>3</v>
          </cell>
          <cell r="R256">
            <v>2.2999999999999998</v>
          </cell>
          <cell r="S256">
            <v>2.1</v>
          </cell>
          <cell r="T256">
            <v>0.5</v>
          </cell>
          <cell r="U256">
            <v>0.6</v>
          </cell>
          <cell r="V256">
            <v>0.3</v>
          </cell>
          <cell r="W256">
            <v>0.4</v>
          </cell>
          <cell r="X256">
            <v>0.5</v>
          </cell>
          <cell r="Y256">
            <v>0.6</v>
          </cell>
          <cell r="Z256">
            <v>-0.1</v>
          </cell>
          <cell r="AA256">
            <v>0.4</v>
          </cell>
          <cell r="AB256">
            <v>0.5</v>
          </cell>
        </row>
        <row r="257">
          <cell r="A257">
            <v>40238</v>
          </cell>
          <cell r="B257">
            <v>95.2</v>
          </cell>
          <cell r="C257">
            <v>95.2</v>
          </cell>
          <cell r="D257">
            <v>95.2</v>
          </cell>
          <cell r="E257">
            <v>94.6</v>
          </cell>
          <cell r="F257">
            <v>95.6</v>
          </cell>
          <cell r="G257">
            <v>95.4</v>
          </cell>
          <cell r="H257">
            <v>95.4</v>
          </cell>
          <cell r="I257">
            <v>95.3</v>
          </cell>
          <cell r="J257">
            <v>95.2</v>
          </cell>
          <cell r="K257">
            <v>2.9</v>
          </cell>
          <cell r="L257">
            <v>2.8</v>
          </cell>
          <cell r="M257">
            <v>3</v>
          </cell>
          <cell r="N257">
            <v>2.6</v>
          </cell>
          <cell r="O257">
            <v>3.4</v>
          </cell>
          <cell r="P257">
            <v>3.1</v>
          </cell>
          <cell r="Q257">
            <v>3.5</v>
          </cell>
          <cell r="R257">
            <v>2.6</v>
          </cell>
          <cell r="S257">
            <v>2.9</v>
          </cell>
          <cell r="T257">
            <v>0.8</v>
          </cell>
          <cell r="U257">
            <v>1.3</v>
          </cell>
          <cell r="V257">
            <v>0.7</v>
          </cell>
          <cell r="W257">
            <v>0.5</v>
          </cell>
          <cell r="X257">
            <v>1.2</v>
          </cell>
          <cell r="Y257">
            <v>0.7</v>
          </cell>
          <cell r="Z257">
            <v>0.5</v>
          </cell>
          <cell r="AA257">
            <v>0.6</v>
          </cell>
          <cell r="AB257">
            <v>1</v>
          </cell>
        </row>
        <row r="258">
          <cell r="A258">
            <v>40330</v>
          </cell>
          <cell r="B258">
            <v>95.6</v>
          </cell>
          <cell r="C258">
            <v>95.8</v>
          </cell>
          <cell r="D258">
            <v>95.9</v>
          </cell>
          <cell r="E258">
            <v>95.3</v>
          </cell>
          <cell r="F258">
            <v>96.5</v>
          </cell>
          <cell r="G258">
            <v>95.8</v>
          </cell>
          <cell r="H258">
            <v>96.2</v>
          </cell>
          <cell r="I258">
            <v>95.6</v>
          </cell>
          <cell r="J258">
            <v>95.8</v>
          </cell>
          <cell r="K258">
            <v>2.9</v>
          </cell>
          <cell r="L258">
            <v>3.1</v>
          </cell>
          <cell r="M258">
            <v>3.2</v>
          </cell>
          <cell r="N258">
            <v>2.8</v>
          </cell>
          <cell r="O258">
            <v>3.4</v>
          </cell>
          <cell r="P258">
            <v>3</v>
          </cell>
          <cell r="Q258">
            <v>3.2</v>
          </cell>
          <cell r="R258">
            <v>2.2000000000000002</v>
          </cell>
          <cell r="S258">
            <v>3.1</v>
          </cell>
          <cell r="T258">
            <v>0.4</v>
          </cell>
          <cell r="U258">
            <v>0.6</v>
          </cell>
          <cell r="V258">
            <v>0.7</v>
          </cell>
          <cell r="W258">
            <v>0.7</v>
          </cell>
          <cell r="X258">
            <v>0.9</v>
          </cell>
          <cell r="Y258">
            <v>0.4</v>
          </cell>
          <cell r="Z258">
            <v>0.8</v>
          </cell>
          <cell r="AA258">
            <v>0.3</v>
          </cell>
          <cell r="AB258">
            <v>0.6</v>
          </cell>
        </row>
        <row r="259">
          <cell r="A259">
            <v>40422</v>
          </cell>
          <cell r="B259">
            <v>96.3</v>
          </cell>
          <cell r="C259">
            <v>96.3</v>
          </cell>
          <cell r="D259">
            <v>96.9</v>
          </cell>
          <cell r="E259">
            <v>96.2</v>
          </cell>
          <cell r="F259">
            <v>96.9</v>
          </cell>
          <cell r="G259">
            <v>96.8</v>
          </cell>
          <cell r="H259">
            <v>97.2</v>
          </cell>
          <cell r="I259">
            <v>96.3</v>
          </cell>
          <cell r="J259">
            <v>96.5</v>
          </cell>
          <cell r="K259">
            <v>2.6</v>
          </cell>
          <cell r="L259">
            <v>3.1</v>
          </cell>
          <cell r="M259">
            <v>2.9</v>
          </cell>
          <cell r="N259">
            <v>2.7</v>
          </cell>
          <cell r="O259">
            <v>3.1</v>
          </cell>
          <cell r="P259">
            <v>2.9</v>
          </cell>
          <cell r="Q259">
            <v>2.2999999999999998</v>
          </cell>
          <cell r="R259">
            <v>2.1</v>
          </cell>
          <cell r="S259">
            <v>2.9</v>
          </cell>
          <cell r="T259">
            <v>0.7</v>
          </cell>
          <cell r="U259">
            <v>0.5</v>
          </cell>
          <cell r="V259">
            <v>1</v>
          </cell>
          <cell r="W259">
            <v>0.9</v>
          </cell>
          <cell r="X259">
            <v>0.4</v>
          </cell>
          <cell r="Y259">
            <v>1</v>
          </cell>
          <cell r="Z259">
            <v>1</v>
          </cell>
          <cell r="AA259">
            <v>0.7</v>
          </cell>
          <cell r="AB259">
            <v>0.7</v>
          </cell>
        </row>
        <row r="260">
          <cell r="A260">
            <v>40513</v>
          </cell>
          <cell r="B260">
            <v>96.7</v>
          </cell>
          <cell r="C260">
            <v>96.9</v>
          </cell>
          <cell r="D260">
            <v>97.4</v>
          </cell>
          <cell r="E260">
            <v>96.5</v>
          </cell>
          <cell r="F260">
            <v>97</v>
          </cell>
          <cell r="G260">
            <v>96.9</v>
          </cell>
          <cell r="H260">
            <v>97.1</v>
          </cell>
          <cell r="I260">
            <v>96.7</v>
          </cell>
          <cell r="J260">
            <v>96.9</v>
          </cell>
          <cell r="K260">
            <v>2.4</v>
          </cell>
          <cell r="L260">
            <v>3.1</v>
          </cell>
          <cell r="M260">
            <v>3.1</v>
          </cell>
          <cell r="N260">
            <v>2.6</v>
          </cell>
          <cell r="O260">
            <v>2.6</v>
          </cell>
          <cell r="P260">
            <v>2.2999999999999998</v>
          </cell>
          <cell r="Q260">
            <v>2.2999999999999998</v>
          </cell>
          <cell r="R260">
            <v>2.1</v>
          </cell>
          <cell r="S260">
            <v>2.8</v>
          </cell>
          <cell r="T260">
            <v>0.4</v>
          </cell>
          <cell r="U260">
            <v>0.6</v>
          </cell>
          <cell r="V260">
            <v>0.5</v>
          </cell>
          <cell r="W260">
            <v>0.3</v>
          </cell>
          <cell r="X260">
            <v>0.1</v>
          </cell>
          <cell r="Y260">
            <v>0.1</v>
          </cell>
          <cell r="Z260">
            <v>-0.1</v>
          </cell>
          <cell r="AA260">
            <v>0.4</v>
          </cell>
          <cell r="AB260">
            <v>0.4</v>
          </cell>
        </row>
        <row r="261">
          <cell r="A261">
            <v>40603</v>
          </cell>
          <cell r="B261">
            <v>98.2</v>
          </cell>
          <cell r="C261">
            <v>98.5</v>
          </cell>
          <cell r="D261">
            <v>98.6</v>
          </cell>
          <cell r="E261">
            <v>98.1</v>
          </cell>
          <cell r="F261">
            <v>98.1</v>
          </cell>
          <cell r="G261">
            <v>98.2</v>
          </cell>
          <cell r="H261">
            <v>98.2</v>
          </cell>
          <cell r="I261">
            <v>98.1</v>
          </cell>
          <cell r="J261">
            <v>98.3</v>
          </cell>
          <cell r="K261">
            <v>3.2</v>
          </cell>
          <cell r="L261">
            <v>3.5</v>
          </cell>
          <cell r="M261">
            <v>3.6</v>
          </cell>
          <cell r="N261">
            <v>3.7</v>
          </cell>
          <cell r="O261">
            <v>2.6</v>
          </cell>
          <cell r="P261">
            <v>2.9</v>
          </cell>
          <cell r="Q261">
            <v>2.9</v>
          </cell>
          <cell r="R261">
            <v>2.9</v>
          </cell>
          <cell r="S261">
            <v>3.3</v>
          </cell>
          <cell r="T261">
            <v>1.6</v>
          </cell>
          <cell r="U261">
            <v>1.7</v>
          </cell>
          <cell r="V261">
            <v>1.2</v>
          </cell>
          <cell r="W261">
            <v>1.7</v>
          </cell>
          <cell r="X261">
            <v>1.1000000000000001</v>
          </cell>
          <cell r="Y261">
            <v>1.3</v>
          </cell>
          <cell r="Z261">
            <v>1.1000000000000001</v>
          </cell>
          <cell r="AA261">
            <v>1.4</v>
          </cell>
          <cell r="AB261">
            <v>1.4</v>
          </cell>
        </row>
        <row r="262">
          <cell r="A262">
            <v>40695</v>
          </cell>
          <cell r="B262">
            <v>99.2</v>
          </cell>
          <cell r="C262">
            <v>99.2</v>
          </cell>
          <cell r="D262">
            <v>99.6</v>
          </cell>
          <cell r="E262">
            <v>99</v>
          </cell>
          <cell r="F262">
            <v>99.4</v>
          </cell>
          <cell r="G262">
            <v>99.1</v>
          </cell>
          <cell r="H262">
            <v>99.2</v>
          </cell>
          <cell r="I262">
            <v>99.2</v>
          </cell>
          <cell r="J262">
            <v>99.2</v>
          </cell>
          <cell r="K262">
            <v>3.8</v>
          </cell>
          <cell r="L262">
            <v>3.5</v>
          </cell>
          <cell r="M262">
            <v>3.9</v>
          </cell>
          <cell r="N262">
            <v>3.9</v>
          </cell>
          <cell r="O262">
            <v>3</v>
          </cell>
          <cell r="P262">
            <v>3.4</v>
          </cell>
          <cell r="Q262">
            <v>3.1</v>
          </cell>
          <cell r="R262">
            <v>3.8</v>
          </cell>
          <cell r="S262">
            <v>3.5</v>
          </cell>
          <cell r="T262">
            <v>1</v>
          </cell>
          <cell r="U262">
            <v>0.7</v>
          </cell>
          <cell r="V262">
            <v>1</v>
          </cell>
          <cell r="W262">
            <v>0.9</v>
          </cell>
          <cell r="X262">
            <v>1.3</v>
          </cell>
          <cell r="Y262">
            <v>0.9</v>
          </cell>
          <cell r="Z262">
            <v>1</v>
          </cell>
          <cell r="AA262">
            <v>1.1000000000000001</v>
          </cell>
          <cell r="AB262">
            <v>0.9</v>
          </cell>
        </row>
        <row r="263">
          <cell r="A263">
            <v>40787</v>
          </cell>
          <cell r="B263">
            <v>99.9</v>
          </cell>
          <cell r="C263">
            <v>99.8</v>
          </cell>
          <cell r="D263">
            <v>99.9</v>
          </cell>
          <cell r="E263">
            <v>100</v>
          </cell>
          <cell r="F263">
            <v>99.6</v>
          </cell>
          <cell r="G263">
            <v>99.9</v>
          </cell>
          <cell r="H263">
            <v>99.9</v>
          </cell>
          <cell r="I263">
            <v>99.8</v>
          </cell>
          <cell r="J263">
            <v>99.8</v>
          </cell>
          <cell r="K263">
            <v>3.7</v>
          </cell>
          <cell r="L263">
            <v>3.6</v>
          </cell>
          <cell r="M263">
            <v>3.1</v>
          </cell>
          <cell r="N263">
            <v>4</v>
          </cell>
          <cell r="O263">
            <v>2.8</v>
          </cell>
          <cell r="P263">
            <v>3.2</v>
          </cell>
          <cell r="Q263">
            <v>2.8</v>
          </cell>
          <cell r="R263">
            <v>3.6</v>
          </cell>
          <cell r="S263">
            <v>3.4</v>
          </cell>
          <cell r="T263">
            <v>0.7</v>
          </cell>
          <cell r="U263">
            <v>0.6</v>
          </cell>
          <cell r="V263">
            <v>0.3</v>
          </cell>
          <cell r="W263">
            <v>1</v>
          </cell>
          <cell r="X263">
            <v>0.2</v>
          </cell>
          <cell r="Y263">
            <v>0.8</v>
          </cell>
          <cell r="Z263">
            <v>0.7</v>
          </cell>
          <cell r="AA263">
            <v>0.6</v>
          </cell>
          <cell r="AB263">
            <v>0.6</v>
          </cell>
        </row>
        <row r="264">
          <cell r="A264">
            <v>40878</v>
          </cell>
          <cell r="B264">
            <v>99.8</v>
          </cell>
          <cell r="C264">
            <v>99.9</v>
          </cell>
          <cell r="D264">
            <v>99.7</v>
          </cell>
          <cell r="E264">
            <v>100</v>
          </cell>
          <cell r="F264">
            <v>99.8</v>
          </cell>
          <cell r="G264">
            <v>100</v>
          </cell>
          <cell r="H264">
            <v>99.5</v>
          </cell>
          <cell r="I264">
            <v>100.1</v>
          </cell>
          <cell r="J264">
            <v>99.8</v>
          </cell>
          <cell r="K264">
            <v>3.2</v>
          </cell>
          <cell r="L264">
            <v>3.1</v>
          </cell>
          <cell r="M264">
            <v>2.4</v>
          </cell>
          <cell r="N264">
            <v>3.6</v>
          </cell>
          <cell r="O264">
            <v>2.9</v>
          </cell>
          <cell r="P264">
            <v>3.2</v>
          </cell>
          <cell r="Q264">
            <v>2.5</v>
          </cell>
          <cell r="R264">
            <v>3.5</v>
          </cell>
          <cell r="S264">
            <v>3</v>
          </cell>
          <cell r="T264">
            <v>-0.1</v>
          </cell>
          <cell r="U264">
            <v>0.1</v>
          </cell>
          <cell r="V264">
            <v>-0.2</v>
          </cell>
          <cell r="W264">
            <v>0</v>
          </cell>
          <cell r="X264">
            <v>0.2</v>
          </cell>
          <cell r="Y264">
            <v>0.1</v>
          </cell>
          <cell r="Z264">
            <v>-0.4</v>
          </cell>
          <cell r="AA264">
            <v>0.3</v>
          </cell>
          <cell r="AB264">
            <v>0</v>
          </cell>
        </row>
        <row r="265">
          <cell r="A265">
            <v>40969</v>
          </cell>
          <cell r="B265">
            <v>99.9</v>
          </cell>
          <cell r="C265">
            <v>99.9</v>
          </cell>
          <cell r="D265">
            <v>99.9</v>
          </cell>
          <cell r="E265">
            <v>99.9</v>
          </cell>
          <cell r="F265">
            <v>100</v>
          </cell>
          <cell r="G265">
            <v>100.3</v>
          </cell>
          <cell r="H265">
            <v>99.9</v>
          </cell>
          <cell r="I265">
            <v>99.7</v>
          </cell>
          <cell r="J265">
            <v>99.9</v>
          </cell>
          <cell r="K265">
            <v>1.7</v>
          </cell>
          <cell r="L265">
            <v>1.4</v>
          </cell>
          <cell r="M265">
            <v>1.3</v>
          </cell>
          <cell r="N265">
            <v>1.8</v>
          </cell>
          <cell r="O265">
            <v>1.9</v>
          </cell>
          <cell r="P265">
            <v>2.1</v>
          </cell>
          <cell r="Q265">
            <v>1.7</v>
          </cell>
          <cell r="R265">
            <v>1.6</v>
          </cell>
          <cell r="S265">
            <v>1.6</v>
          </cell>
          <cell r="T265">
            <v>0.1</v>
          </cell>
          <cell r="U265">
            <v>0</v>
          </cell>
          <cell r="V265">
            <v>0.2</v>
          </cell>
          <cell r="W265">
            <v>-0.1</v>
          </cell>
          <cell r="X265">
            <v>0.2</v>
          </cell>
          <cell r="Y265">
            <v>0.3</v>
          </cell>
          <cell r="Z265">
            <v>0.4</v>
          </cell>
          <cell r="AA265">
            <v>-0.4</v>
          </cell>
          <cell r="AB265">
            <v>0.1</v>
          </cell>
        </row>
        <row r="266">
          <cell r="A266">
            <v>41061</v>
          </cell>
          <cell r="B266">
            <v>100.5</v>
          </cell>
          <cell r="C266">
            <v>100.4</v>
          </cell>
          <cell r="D266">
            <v>100.5</v>
          </cell>
          <cell r="E266">
            <v>100.2</v>
          </cell>
          <cell r="F266">
            <v>100.5</v>
          </cell>
          <cell r="G266">
            <v>99.9</v>
          </cell>
          <cell r="H266">
            <v>100.7</v>
          </cell>
          <cell r="I266">
            <v>100.3</v>
          </cell>
          <cell r="J266">
            <v>100.4</v>
          </cell>
          <cell r="K266">
            <v>1.3</v>
          </cell>
          <cell r="L266">
            <v>1.2</v>
          </cell>
          <cell r="M266">
            <v>0.9</v>
          </cell>
          <cell r="N266">
            <v>1.2</v>
          </cell>
          <cell r="O266">
            <v>1.1000000000000001</v>
          </cell>
          <cell r="P266">
            <v>0.8</v>
          </cell>
          <cell r="Q266">
            <v>1.5</v>
          </cell>
          <cell r="R266">
            <v>1.1000000000000001</v>
          </cell>
          <cell r="S266">
            <v>1.2</v>
          </cell>
          <cell r="T266">
            <v>0.6</v>
          </cell>
          <cell r="U266">
            <v>0.5</v>
          </cell>
          <cell r="V266">
            <v>0.6</v>
          </cell>
          <cell r="W266">
            <v>0.3</v>
          </cell>
          <cell r="X266">
            <v>0.5</v>
          </cell>
          <cell r="Y266">
            <v>-0.4</v>
          </cell>
          <cell r="Z266">
            <v>0.8</v>
          </cell>
          <cell r="AA266">
            <v>0.6</v>
          </cell>
          <cell r="AB266">
            <v>0.5</v>
          </cell>
        </row>
        <row r="267">
          <cell r="A267">
            <v>41153</v>
          </cell>
          <cell r="B267">
            <v>102.2</v>
          </cell>
          <cell r="C267">
            <v>101.6</v>
          </cell>
          <cell r="D267">
            <v>101.6</v>
          </cell>
          <cell r="E267">
            <v>101.7</v>
          </cell>
          <cell r="F267">
            <v>101.6</v>
          </cell>
          <cell r="G267">
            <v>100.6</v>
          </cell>
          <cell r="H267">
            <v>102</v>
          </cell>
          <cell r="I267">
            <v>101.4</v>
          </cell>
          <cell r="J267">
            <v>101.8</v>
          </cell>
          <cell r="K267">
            <v>2.2999999999999998</v>
          </cell>
          <cell r="L267">
            <v>1.8</v>
          </cell>
          <cell r="M267">
            <v>1.7</v>
          </cell>
          <cell r="N267">
            <v>1.7</v>
          </cell>
          <cell r="O267">
            <v>2</v>
          </cell>
          <cell r="P267">
            <v>0.7</v>
          </cell>
          <cell r="Q267">
            <v>2.1</v>
          </cell>
          <cell r="R267">
            <v>1.6</v>
          </cell>
          <cell r="S267">
            <v>2</v>
          </cell>
          <cell r="T267">
            <v>1.7</v>
          </cell>
          <cell r="U267">
            <v>1.2</v>
          </cell>
          <cell r="V267">
            <v>1.1000000000000001</v>
          </cell>
          <cell r="W267">
            <v>1.5</v>
          </cell>
          <cell r="X267">
            <v>1.1000000000000001</v>
          </cell>
          <cell r="Y267">
            <v>0.7</v>
          </cell>
          <cell r="Z267">
            <v>1.3</v>
          </cell>
          <cell r="AA267">
            <v>1.1000000000000001</v>
          </cell>
          <cell r="AB267">
            <v>1.4</v>
          </cell>
        </row>
        <row r="268">
          <cell r="A268">
            <v>41244</v>
          </cell>
          <cell r="B268">
            <v>102.3</v>
          </cell>
          <cell r="C268">
            <v>102</v>
          </cell>
          <cell r="D268">
            <v>101.9</v>
          </cell>
          <cell r="E268">
            <v>102.1</v>
          </cell>
          <cell r="F268">
            <v>101.9</v>
          </cell>
          <cell r="G268">
            <v>101</v>
          </cell>
          <cell r="H268">
            <v>102</v>
          </cell>
          <cell r="I268">
            <v>101.8</v>
          </cell>
          <cell r="J268">
            <v>102</v>
          </cell>
          <cell r="K268">
            <v>2.5</v>
          </cell>
          <cell r="L268">
            <v>2.1</v>
          </cell>
          <cell r="M268">
            <v>2.2000000000000002</v>
          </cell>
          <cell r="N268">
            <v>2.1</v>
          </cell>
          <cell r="O268">
            <v>2.1</v>
          </cell>
          <cell r="P268">
            <v>1</v>
          </cell>
          <cell r="Q268">
            <v>2.5</v>
          </cell>
          <cell r="R268">
            <v>1.7</v>
          </cell>
          <cell r="S268">
            <v>2.2000000000000002</v>
          </cell>
          <cell r="T268">
            <v>0.1</v>
          </cell>
          <cell r="U268">
            <v>0.4</v>
          </cell>
          <cell r="V268">
            <v>0.3</v>
          </cell>
          <cell r="W268">
            <v>0.4</v>
          </cell>
          <cell r="X268">
            <v>0.3</v>
          </cell>
          <cell r="Y268">
            <v>0.4</v>
          </cell>
          <cell r="Z268">
            <v>0</v>
          </cell>
          <cell r="AA268">
            <v>0.4</v>
          </cell>
          <cell r="AB268">
            <v>0.2</v>
          </cell>
        </row>
        <row r="269">
          <cell r="A269">
            <v>41334</v>
          </cell>
          <cell r="B269">
            <v>102.7</v>
          </cell>
          <cell r="C269">
            <v>102.4</v>
          </cell>
          <cell r="D269">
            <v>102</v>
          </cell>
          <cell r="E269">
            <v>102.1</v>
          </cell>
          <cell r="F269">
            <v>102.4</v>
          </cell>
          <cell r="G269">
            <v>101.3</v>
          </cell>
          <cell r="H269">
            <v>103.7</v>
          </cell>
          <cell r="I269">
            <v>101.9</v>
          </cell>
          <cell r="J269">
            <v>102.4</v>
          </cell>
          <cell r="K269">
            <v>2.8</v>
          </cell>
          <cell r="L269">
            <v>2.5</v>
          </cell>
          <cell r="M269">
            <v>2.1</v>
          </cell>
          <cell r="N269">
            <v>2.2000000000000002</v>
          </cell>
          <cell r="O269">
            <v>2.4</v>
          </cell>
          <cell r="P269">
            <v>1</v>
          </cell>
          <cell r="Q269">
            <v>3.8</v>
          </cell>
          <cell r="R269">
            <v>2.2000000000000002</v>
          </cell>
          <cell r="S269">
            <v>2.5</v>
          </cell>
          <cell r="T269">
            <v>0.4</v>
          </cell>
          <cell r="U269">
            <v>0.4</v>
          </cell>
          <cell r="V269">
            <v>0.1</v>
          </cell>
          <cell r="W269">
            <v>0</v>
          </cell>
          <cell r="X269">
            <v>0.5</v>
          </cell>
          <cell r="Y269">
            <v>0.3</v>
          </cell>
          <cell r="Z269">
            <v>1.7</v>
          </cell>
          <cell r="AA269">
            <v>0.1</v>
          </cell>
          <cell r="AB269">
            <v>0.4</v>
          </cell>
        </row>
        <row r="270">
          <cell r="A270">
            <v>41426</v>
          </cell>
          <cell r="B270">
            <v>103.1</v>
          </cell>
          <cell r="C270">
            <v>102.6</v>
          </cell>
          <cell r="D270">
            <v>102.5</v>
          </cell>
          <cell r="E270">
            <v>102.3</v>
          </cell>
          <cell r="F270">
            <v>103</v>
          </cell>
          <cell r="G270">
            <v>101.7</v>
          </cell>
          <cell r="H270">
            <v>104.6</v>
          </cell>
          <cell r="I270">
            <v>102.5</v>
          </cell>
          <cell r="J270">
            <v>102.8</v>
          </cell>
          <cell r="K270">
            <v>2.6</v>
          </cell>
          <cell r="L270">
            <v>2.2000000000000002</v>
          </cell>
          <cell r="M270">
            <v>2</v>
          </cell>
          <cell r="N270">
            <v>2.1</v>
          </cell>
          <cell r="O270">
            <v>2.5</v>
          </cell>
          <cell r="P270">
            <v>1.8</v>
          </cell>
          <cell r="Q270">
            <v>3.9</v>
          </cell>
          <cell r="R270">
            <v>2.2000000000000002</v>
          </cell>
          <cell r="S270">
            <v>2.4</v>
          </cell>
          <cell r="T270">
            <v>0.4</v>
          </cell>
          <cell r="U270">
            <v>0.2</v>
          </cell>
          <cell r="V270">
            <v>0.5</v>
          </cell>
          <cell r="W270">
            <v>0.2</v>
          </cell>
          <cell r="X270">
            <v>0.6</v>
          </cell>
          <cell r="Y270">
            <v>0.4</v>
          </cell>
          <cell r="Z270">
            <v>0.9</v>
          </cell>
          <cell r="AA270">
            <v>0.6</v>
          </cell>
          <cell r="AB270">
            <v>0.4</v>
          </cell>
        </row>
        <row r="271">
          <cell r="A271">
            <v>41518</v>
          </cell>
          <cell r="B271">
            <v>104.3</v>
          </cell>
          <cell r="C271">
            <v>104</v>
          </cell>
          <cell r="D271">
            <v>103.8</v>
          </cell>
          <cell r="E271">
            <v>103.7</v>
          </cell>
          <cell r="F271">
            <v>104.2</v>
          </cell>
          <cell r="G271">
            <v>102.6</v>
          </cell>
          <cell r="H271">
            <v>105.5</v>
          </cell>
          <cell r="I271">
            <v>103.1</v>
          </cell>
          <cell r="J271">
            <v>104</v>
          </cell>
          <cell r="K271">
            <v>2.1</v>
          </cell>
          <cell r="L271">
            <v>2.4</v>
          </cell>
          <cell r="M271">
            <v>2.2000000000000002</v>
          </cell>
          <cell r="N271">
            <v>2</v>
          </cell>
          <cell r="O271">
            <v>2.6</v>
          </cell>
          <cell r="P271">
            <v>2</v>
          </cell>
          <cell r="Q271">
            <v>3.4</v>
          </cell>
          <cell r="R271">
            <v>1.7</v>
          </cell>
          <cell r="S271">
            <v>2.2000000000000002</v>
          </cell>
          <cell r="T271">
            <v>1.2</v>
          </cell>
          <cell r="U271">
            <v>1.4</v>
          </cell>
          <cell r="V271">
            <v>1.3</v>
          </cell>
          <cell r="W271">
            <v>1.4</v>
          </cell>
          <cell r="X271">
            <v>1.2</v>
          </cell>
          <cell r="Y271">
            <v>0.9</v>
          </cell>
          <cell r="Z271">
            <v>0.9</v>
          </cell>
          <cell r="AA271">
            <v>0.6</v>
          </cell>
          <cell r="AB271">
            <v>1.2</v>
          </cell>
        </row>
        <row r="272">
          <cell r="A272">
            <v>41609</v>
          </cell>
          <cell r="B272">
            <v>105</v>
          </cell>
          <cell r="C272">
            <v>104.8</v>
          </cell>
          <cell r="D272">
            <v>104.6</v>
          </cell>
          <cell r="E272">
            <v>104.4</v>
          </cell>
          <cell r="F272">
            <v>104.9</v>
          </cell>
          <cell r="G272">
            <v>103.6</v>
          </cell>
          <cell r="H272">
            <v>106.5</v>
          </cell>
          <cell r="I272">
            <v>104.1</v>
          </cell>
          <cell r="J272">
            <v>104.8</v>
          </cell>
          <cell r="K272">
            <v>2.6</v>
          </cell>
          <cell r="L272">
            <v>2.7</v>
          </cell>
          <cell r="M272">
            <v>2.6</v>
          </cell>
          <cell r="N272">
            <v>2.2999999999999998</v>
          </cell>
          <cell r="O272">
            <v>2.9</v>
          </cell>
          <cell r="P272">
            <v>2.6</v>
          </cell>
          <cell r="Q272">
            <v>4.4000000000000004</v>
          </cell>
          <cell r="R272">
            <v>2.2999999999999998</v>
          </cell>
          <cell r="S272">
            <v>2.7</v>
          </cell>
          <cell r="T272">
            <v>0.7</v>
          </cell>
          <cell r="U272">
            <v>0.8</v>
          </cell>
          <cell r="V272">
            <v>0.8</v>
          </cell>
          <cell r="W272">
            <v>0.7</v>
          </cell>
          <cell r="X272">
            <v>0.7</v>
          </cell>
          <cell r="Y272">
            <v>1</v>
          </cell>
          <cell r="Z272">
            <v>0.9</v>
          </cell>
          <cell r="AA272">
            <v>1</v>
          </cell>
          <cell r="AB272">
            <v>0.8</v>
          </cell>
        </row>
        <row r="273">
          <cell r="A273">
            <v>41699</v>
          </cell>
          <cell r="B273">
            <v>105.6</v>
          </cell>
          <cell r="C273">
            <v>105.3</v>
          </cell>
          <cell r="D273">
            <v>105.2</v>
          </cell>
          <cell r="E273">
            <v>105.1</v>
          </cell>
          <cell r="F273">
            <v>105.6</v>
          </cell>
          <cell r="G273">
            <v>104.1</v>
          </cell>
          <cell r="H273">
            <v>107.4</v>
          </cell>
          <cell r="I273">
            <v>104.6</v>
          </cell>
          <cell r="J273">
            <v>105.4</v>
          </cell>
          <cell r="K273">
            <v>2.8</v>
          </cell>
          <cell r="L273">
            <v>2.8</v>
          </cell>
          <cell r="M273">
            <v>3.1</v>
          </cell>
          <cell r="N273">
            <v>2.9</v>
          </cell>
          <cell r="O273">
            <v>3.1</v>
          </cell>
          <cell r="P273">
            <v>2.8</v>
          </cell>
          <cell r="Q273">
            <v>3.6</v>
          </cell>
          <cell r="R273">
            <v>2.6</v>
          </cell>
          <cell r="S273">
            <v>2.9</v>
          </cell>
          <cell r="T273">
            <v>0.6</v>
          </cell>
          <cell r="U273">
            <v>0.5</v>
          </cell>
          <cell r="V273">
            <v>0.6</v>
          </cell>
          <cell r="W273">
            <v>0.7</v>
          </cell>
          <cell r="X273">
            <v>0.7</v>
          </cell>
          <cell r="Y273">
            <v>0.5</v>
          </cell>
          <cell r="Z273">
            <v>0.8</v>
          </cell>
          <cell r="AA273">
            <v>0.5</v>
          </cell>
          <cell r="AB273">
            <v>0.6</v>
          </cell>
        </row>
        <row r="274">
          <cell r="A274">
            <v>41791</v>
          </cell>
          <cell r="B274">
            <v>106</v>
          </cell>
          <cell r="C274">
            <v>105.9</v>
          </cell>
          <cell r="D274">
            <v>105.8</v>
          </cell>
          <cell r="E274">
            <v>105.5</v>
          </cell>
          <cell r="F274">
            <v>106.4</v>
          </cell>
          <cell r="G274">
            <v>104.5</v>
          </cell>
          <cell r="H274">
            <v>108.1</v>
          </cell>
          <cell r="I274">
            <v>104.8</v>
          </cell>
          <cell r="J274">
            <v>105.9</v>
          </cell>
          <cell r="K274">
            <v>2.8</v>
          </cell>
          <cell r="L274">
            <v>3.2</v>
          </cell>
          <cell r="M274">
            <v>3.2</v>
          </cell>
          <cell r="N274">
            <v>3.1</v>
          </cell>
          <cell r="O274">
            <v>3.3</v>
          </cell>
          <cell r="P274">
            <v>2.8</v>
          </cell>
          <cell r="Q274">
            <v>3.3</v>
          </cell>
          <cell r="R274">
            <v>2.2000000000000002</v>
          </cell>
          <cell r="S274">
            <v>3</v>
          </cell>
          <cell r="T274">
            <v>0.4</v>
          </cell>
          <cell r="U274">
            <v>0.6</v>
          </cell>
          <cell r="V274">
            <v>0.6</v>
          </cell>
          <cell r="W274">
            <v>0.4</v>
          </cell>
          <cell r="X274">
            <v>0.8</v>
          </cell>
          <cell r="Y274">
            <v>0.4</v>
          </cell>
          <cell r="Z274">
            <v>0.7</v>
          </cell>
          <cell r="AA274">
            <v>0.2</v>
          </cell>
          <cell r="AB274">
            <v>0.5</v>
          </cell>
        </row>
        <row r="275">
          <cell r="A275">
            <v>41883</v>
          </cell>
          <cell r="B275">
            <v>106.6</v>
          </cell>
          <cell r="C275">
            <v>106.1</v>
          </cell>
          <cell r="D275">
            <v>106.5</v>
          </cell>
          <cell r="E275">
            <v>105.9</v>
          </cell>
          <cell r="F275">
            <v>106.9</v>
          </cell>
          <cell r="G275">
            <v>104.6</v>
          </cell>
          <cell r="H275">
            <v>108.3</v>
          </cell>
          <cell r="I275">
            <v>105.2</v>
          </cell>
          <cell r="J275">
            <v>106.4</v>
          </cell>
          <cell r="K275">
            <v>2.2000000000000002</v>
          </cell>
          <cell r="L275">
            <v>2</v>
          </cell>
          <cell r="M275">
            <v>2.6</v>
          </cell>
          <cell r="N275">
            <v>2.1</v>
          </cell>
          <cell r="O275">
            <v>2.6</v>
          </cell>
          <cell r="P275">
            <v>1.9</v>
          </cell>
          <cell r="Q275">
            <v>2.7</v>
          </cell>
          <cell r="R275">
            <v>2</v>
          </cell>
          <cell r="S275">
            <v>2.2999999999999998</v>
          </cell>
          <cell r="T275">
            <v>0.6</v>
          </cell>
          <cell r="U275">
            <v>0.2</v>
          </cell>
          <cell r="V275">
            <v>0.7</v>
          </cell>
          <cell r="W275">
            <v>0.4</v>
          </cell>
          <cell r="X275">
            <v>0.5</v>
          </cell>
          <cell r="Y275">
            <v>0.1</v>
          </cell>
          <cell r="Z275">
            <v>0.2</v>
          </cell>
          <cell r="AA275">
            <v>0.4</v>
          </cell>
          <cell r="AB275">
            <v>0.5</v>
          </cell>
        </row>
        <row r="276">
          <cell r="A276">
            <v>41974</v>
          </cell>
          <cell r="B276">
            <v>106.8</v>
          </cell>
          <cell r="C276">
            <v>106.3</v>
          </cell>
          <cell r="D276">
            <v>106.7</v>
          </cell>
          <cell r="E276">
            <v>106.2</v>
          </cell>
          <cell r="F276">
            <v>107</v>
          </cell>
          <cell r="G276">
            <v>104.7</v>
          </cell>
          <cell r="H276">
            <v>108.5</v>
          </cell>
          <cell r="I276">
            <v>105.3</v>
          </cell>
          <cell r="J276">
            <v>106.6</v>
          </cell>
          <cell r="K276">
            <v>1.7</v>
          </cell>
          <cell r="L276">
            <v>1.4</v>
          </cell>
          <cell r="M276">
            <v>2</v>
          </cell>
          <cell r="N276">
            <v>1.7</v>
          </cell>
          <cell r="O276">
            <v>2</v>
          </cell>
          <cell r="P276">
            <v>1.1000000000000001</v>
          </cell>
          <cell r="Q276">
            <v>1.9</v>
          </cell>
          <cell r="R276">
            <v>1.2</v>
          </cell>
          <cell r="S276">
            <v>1.7</v>
          </cell>
          <cell r="T276">
            <v>0.2</v>
          </cell>
          <cell r="U276">
            <v>0.2</v>
          </cell>
          <cell r="V276">
            <v>0.2</v>
          </cell>
          <cell r="W276">
            <v>0.3</v>
          </cell>
          <cell r="X276">
            <v>0.1</v>
          </cell>
          <cell r="Y276">
            <v>0.1</v>
          </cell>
          <cell r="Z276">
            <v>0.2</v>
          </cell>
          <cell r="AA276">
            <v>0.1</v>
          </cell>
          <cell r="AB276">
            <v>0.2</v>
          </cell>
        </row>
        <row r="277">
          <cell r="A277">
            <v>42064</v>
          </cell>
          <cell r="B277">
            <v>107.3</v>
          </cell>
          <cell r="C277">
            <v>106.4</v>
          </cell>
          <cell r="D277">
            <v>106.7</v>
          </cell>
          <cell r="E277">
            <v>106.3</v>
          </cell>
          <cell r="F277">
            <v>107.1</v>
          </cell>
          <cell r="G277">
            <v>105</v>
          </cell>
          <cell r="H277">
            <v>108.3</v>
          </cell>
          <cell r="I277">
            <v>105.2</v>
          </cell>
          <cell r="J277">
            <v>106.8</v>
          </cell>
          <cell r="K277">
            <v>1.6</v>
          </cell>
          <cell r="L277">
            <v>1</v>
          </cell>
          <cell r="M277">
            <v>1.4</v>
          </cell>
          <cell r="N277">
            <v>1.1000000000000001</v>
          </cell>
          <cell r="O277">
            <v>1.4</v>
          </cell>
          <cell r="P277">
            <v>0.9</v>
          </cell>
          <cell r="Q277">
            <v>0.8</v>
          </cell>
          <cell r="R277">
            <v>0.6</v>
          </cell>
          <cell r="S277">
            <v>1.3</v>
          </cell>
          <cell r="T277">
            <v>0.5</v>
          </cell>
          <cell r="U277">
            <v>0.1</v>
          </cell>
          <cell r="V277">
            <v>0</v>
          </cell>
          <cell r="W277">
            <v>0.1</v>
          </cell>
          <cell r="X277">
            <v>0.1</v>
          </cell>
          <cell r="Y277">
            <v>0.3</v>
          </cell>
          <cell r="Z277">
            <v>-0.2</v>
          </cell>
          <cell r="AA277">
            <v>-0.1</v>
          </cell>
          <cell r="AB277">
            <v>0.2</v>
          </cell>
        </row>
        <row r="278">
          <cell r="A278">
            <v>42156</v>
          </cell>
          <cell r="B278">
            <v>108.3</v>
          </cell>
          <cell r="C278">
            <v>107.1</v>
          </cell>
          <cell r="D278">
            <v>107.4</v>
          </cell>
          <cell r="E278">
            <v>106.8</v>
          </cell>
          <cell r="F278">
            <v>107.7</v>
          </cell>
          <cell r="G278">
            <v>105.1</v>
          </cell>
          <cell r="H278">
            <v>108.3</v>
          </cell>
          <cell r="I278">
            <v>105.6</v>
          </cell>
          <cell r="J278">
            <v>107.5</v>
          </cell>
          <cell r="K278">
            <v>2.2000000000000002</v>
          </cell>
          <cell r="L278">
            <v>1.1000000000000001</v>
          </cell>
          <cell r="M278">
            <v>1.5</v>
          </cell>
          <cell r="N278">
            <v>1.2</v>
          </cell>
          <cell r="O278">
            <v>1.2</v>
          </cell>
          <cell r="P278">
            <v>0.6</v>
          </cell>
          <cell r="Q278">
            <v>0.2</v>
          </cell>
          <cell r="R278">
            <v>0.8</v>
          </cell>
          <cell r="S278">
            <v>1.5</v>
          </cell>
          <cell r="T278">
            <v>0.9</v>
          </cell>
          <cell r="U278">
            <v>0.7</v>
          </cell>
          <cell r="V278">
            <v>0.7</v>
          </cell>
          <cell r="W278">
            <v>0.5</v>
          </cell>
          <cell r="X278">
            <v>0.6</v>
          </cell>
          <cell r="Y278">
            <v>0.1</v>
          </cell>
          <cell r="Z278">
            <v>0</v>
          </cell>
          <cell r="AA278">
            <v>0.4</v>
          </cell>
          <cell r="AB278">
            <v>0.7</v>
          </cell>
        </row>
        <row r="279">
          <cell r="A279">
            <v>42248</v>
          </cell>
          <cell r="B279">
            <v>108.6</v>
          </cell>
          <cell r="C279">
            <v>107.6</v>
          </cell>
          <cell r="D279">
            <v>108.1</v>
          </cell>
          <cell r="E279">
            <v>107.1</v>
          </cell>
          <cell r="F279">
            <v>108.1</v>
          </cell>
          <cell r="G279">
            <v>105.7</v>
          </cell>
          <cell r="H279">
            <v>108.7</v>
          </cell>
          <cell r="I279">
            <v>105.8</v>
          </cell>
          <cell r="J279">
            <v>108</v>
          </cell>
          <cell r="K279">
            <v>1.9</v>
          </cell>
          <cell r="L279">
            <v>1.4</v>
          </cell>
          <cell r="M279">
            <v>1.5</v>
          </cell>
          <cell r="N279">
            <v>1.1000000000000001</v>
          </cell>
          <cell r="O279">
            <v>1.1000000000000001</v>
          </cell>
          <cell r="P279">
            <v>1.1000000000000001</v>
          </cell>
          <cell r="Q279">
            <v>0.4</v>
          </cell>
          <cell r="R279">
            <v>0.6</v>
          </cell>
          <cell r="S279">
            <v>1.5</v>
          </cell>
          <cell r="T279">
            <v>0.3</v>
          </cell>
          <cell r="U279">
            <v>0.5</v>
          </cell>
          <cell r="V279">
            <v>0.7</v>
          </cell>
          <cell r="W279">
            <v>0.3</v>
          </cell>
          <cell r="X279">
            <v>0.4</v>
          </cell>
          <cell r="Y279">
            <v>0.6</v>
          </cell>
          <cell r="Z279">
            <v>0.4</v>
          </cell>
          <cell r="AA279">
            <v>0.2</v>
          </cell>
          <cell r="AB279">
            <v>0.5</v>
          </cell>
        </row>
        <row r="280">
          <cell r="A280">
            <v>42339</v>
          </cell>
          <cell r="B280">
            <v>108.9</v>
          </cell>
          <cell r="C280">
            <v>108.3</v>
          </cell>
          <cell r="D280">
            <v>108.5</v>
          </cell>
          <cell r="E280">
            <v>107.3</v>
          </cell>
          <cell r="F280">
            <v>108.6</v>
          </cell>
          <cell r="G280">
            <v>106.6</v>
          </cell>
          <cell r="H280">
            <v>109</v>
          </cell>
          <cell r="I280">
            <v>106</v>
          </cell>
          <cell r="J280">
            <v>108.4</v>
          </cell>
          <cell r="K280">
            <v>2</v>
          </cell>
          <cell r="L280">
            <v>1.9</v>
          </cell>
          <cell r="M280">
            <v>1.7</v>
          </cell>
          <cell r="N280">
            <v>1</v>
          </cell>
          <cell r="O280">
            <v>1.5</v>
          </cell>
          <cell r="P280">
            <v>1.8</v>
          </cell>
          <cell r="Q280">
            <v>0.5</v>
          </cell>
          <cell r="R280">
            <v>0.7</v>
          </cell>
          <cell r="S280">
            <v>1.7</v>
          </cell>
          <cell r="T280">
            <v>0.3</v>
          </cell>
          <cell r="U280">
            <v>0.7</v>
          </cell>
          <cell r="V280">
            <v>0.4</v>
          </cell>
          <cell r="W280">
            <v>0.2</v>
          </cell>
          <cell r="X280">
            <v>0.5</v>
          </cell>
          <cell r="Y280">
            <v>0.9</v>
          </cell>
          <cell r="Z280">
            <v>0.3</v>
          </cell>
          <cell r="AA280">
            <v>0.2</v>
          </cell>
          <cell r="AB280">
            <v>0.4</v>
          </cell>
        </row>
        <row r="281">
          <cell r="A281">
            <v>42430</v>
          </cell>
          <cell r="B281">
            <v>108.7</v>
          </cell>
          <cell r="C281">
            <v>108.2</v>
          </cell>
          <cell r="D281">
            <v>108.5</v>
          </cell>
          <cell r="E281">
            <v>107</v>
          </cell>
          <cell r="F281">
            <v>107.9</v>
          </cell>
          <cell r="G281">
            <v>106.4</v>
          </cell>
          <cell r="H281">
            <v>108</v>
          </cell>
          <cell r="I281">
            <v>106.2</v>
          </cell>
          <cell r="J281">
            <v>108.2</v>
          </cell>
          <cell r="K281">
            <v>1.3</v>
          </cell>
          <cell r="L281">
            <v>1.7</v>
          </cell>
          <cell r="M281">
            <v>1.7</v>
          </cell>
          <cell r="N281">
            <v>0.7</v>
          </cell>
          <cell r="O281">
            <v>0.7</v>
          </cell>
          <cell r="P281">
            <v>1.3</v>
          </cell>
          <cell r="Q281">
            <v>-0.3</v>
          </cell>
          <cell r="R281">
            <v>1</v>
          </cell>
          <cell r="S281">
            <v>1.3</v>
          </cell>
          <cell r="T281">
            <v>-0.2</v>
          </cell>
          <cell r="U281">
            <v>-0.1</v>
          </cell>
          <cell r="V281">
            <v>0</v>
          </cell>
          <cell r="W281">
            <v>-0.3</v>
          </cell>
          <cell r="X281">
            <v>-0.6</v>
          </cell>
          <cell r="Y281">
            <v>-0.2</v>
          </cell>
          <cell r="Z281">
            <v>-0.9</v>
          </cell>
          <cell r="AA281">
            <v>0.2</v>
          </cell>
          <cell r="AB281">
            <v>-0.2</v>
          </cell>
        </row>
        <row r="282">
          <cell r="A282">
            <v>42522</v>
          </cell>
          <cell r="B282">
            <v>109.3</v>
          </cell>
          <cell r="C282">
            <v>108.6</v>
          </cell>
          <cell r="D282">
            <v>109</v>
          </cell>
          <cell r="E282">
            <v>107.5</v>
          </cell>
          <cell r="F282">
            <v>108.2</v>
          </cell>
          <cell r="G282">
            <v>106.4</v>
          </cell>
          <cell r="H282">
            <v>108.3</v>
          </cell>
          <cell r="I282">
            <v>106.4</v>
          </cell>
          <cell r="J282">
            <v>108.6</v>
          </cell>
          <cell r="K282">
            <v>0.9</v>
          </cell>
          <cell r="L282">
            <v>1.4</v>
          </cell>
          <cell r="M282">
            <v>1.5</v>
          </cell>
          <cell r="N282">
            <v>0.7</v>
          </cell>
          <cell r="O282">
            <v>0.5</v>
          </cell>
          <cell r="P282">
            <v>1.2</v>
          </cell>
          <cell r="Q282">
            <v>0</v>
          </cell>
          <cell r="R282">
            <v>0.8</v>
          </cell>
          <cell r="S282">
            <v>1</v>
          </cell>
          <cell r="T282">
            <v>0.6</v>
          </cell>
          <cell r="U282">
            <v>0.4</v>
          </cell>
          <cell r="V282">
            <v>0.5</v>
          </cell>
          <cell r="W282">
            <v>0.5</v>
          </cell>
          <cell r="X282">
            <v>0.3</v>
          </cell>
          <cell r="Y282">
            <v>0</v>
          </cell>
          <cell r="Z282">
            <v>0.3</v>
          </cell>
          <cell r="AA282">
            <v>0.2</v>
          </cell>
          <cell r="AB282">
            <v>0.4</v>
          </cell>
        </row>
        <row r="283">
          <cell r="A283">
            <v>42614</v>
          </cell>
          <cell r="B283">
            <v>110.4</v>
          </cell>
          <cell r="C283">
            <v>109.1</v>
          </cell>
          <cell r="D283">
            <v>109.7</v>
          </cell>
          <cell r="E283">
            <v>108.4</v>
          </cell>
          <cell r="F283">
            <v>108.6</v>
          </cell>
          <cell r="G283">
            <v>107.1</v>
          </cell>
          <cell r="H283">
            <v>108.7</v>
          </cell>
          <cell r="I283">
            <v>107.3</v>
          </cell>
          <cell r="J283">
            <v>109.4</v>
          </cell>
          <cell r="K283">
            <v>1.7</v>
          </cell>
          <cell r="L283">
            <v>1.4</v>
          </cell>
          <cell r="M283">
            <v>1.5</v>
          </cell>
          <cell r="N283">
            <v>1.2</v>
          </cell>
          <cell r="O283">
            <v>0.5</v>
          </cell>
          <cell r="P283">
            <v>1.3</v>
          </cell>
          <cell r="Q283">
            <v>0</v>
          </cell>
          <cell r="R283">
            <v>1.4</v>
          </cell>
          <cell r="S283">
            <v>1.3</v>
          </cell>
          <cell r="T283">
            <v>1</v>
          </cell>
          <cell r="U283">
            <v>0.5</v>
          </cell>
          <cell r="V283">
            <v>0.6</v>
          </cell>
          <cell r="W283">
            <v>0.8</v>
          </cell>
          <cell r="X283">
            <v>0.4</v>
          </cell>
          <cell r="Y283">
            <v>0.7</v>
          </cell>
          <cell r="Z283">
            <v>0.4</v>
          </cell>
          <cell r="AA283">
            <v>0.8</v>
          </cell>
          <cell r="AB283">
            <v>0.7</v>
          </cell>
        </row>
        <row r="284">
          <cell r="A284">
            <v>42705</v>
          </cell>
          <cell r="B284">
            <v>110.9</v>
          </cell>
          <cell r="C284">
            <v>109.9</v>
          </cell>
          <cell r="D284">
            <v>110.2</v>
          </cell>
          <cell r="E284">
            <v>108.7</v>
          </cell>
          <cell r="F284">
            <v>109</v>
          </cell>
          <cell r="G284">
            <v>108</v>
          </cell>
          <cell r="H284">
            <v>108.6</v>
          </cell>
          <cell r="I284">
            <v>107.9</v>
          </cell>
          <cell r="J284">
            <v>110</v>
          </cell>
          <cell r="K284">
            <v>1.8</v>
          </cell>
          <cell r="L284">
            <v>1.5</v>
          </cell>
          <cell r="M284">
            <v>1.6</v>
          </cell>
          <cell r="N284">
            <v>1.3</v>
          </cell>
          <cell r="O284">
            <v>0.4</v>
          </cell>
          <cell r="P284">
            <v>1.3</v>
          </cell>
          <cell r="Q284">
            <v>-0.4</v>
          </cell>
          <cell r="R284">
            <v>1.8</v>
          </cell>
          <cell r="S284">
            <v>1.5</v>
          </cell>
          <cell r="T284">
            <v>0.5</v>
          </cell>
          <cell r="U284">
            <v>0.7</v>
          </cell>
          <cell r="V284">
            <v>0.5</v>
          </cell>
          <cell r="W284">
            <v>0.3</v>
          </cell>
          <cell r="X284">
            <v>0.4</v>
          </cell>
          <cell r="Y284">
            <v>0.8</v>
          </cell>
          <cell r="Z284">
            <v>-0.1</v>
          </cell>
          <cell r="AA284">
            <v>0.6</v>
          </cell>
          <cell r="AB284">
            <v>0.5</v>
          </cell>
        </row>
        <row r="285">
          <cell r="A285">
            <v>42795</v>
          </cell>
          <cell r="B285">
            <v>111.3</v>
          </cell>
          <cell r="C285">
            <v>110.9</v>
          </cell>
          <cell r="D285">
            <v>110.5</v>
          </cell>
          <cell r="E285">
            <v>109.1</v>
          </cell>
          <cell r="F285">
            <v>109</v>
          </cell>
          <cell r="G285">
            <v>108.9</v>
          </cell>
          <cell r="H285">
            <v>108.5</v>
          </cell>
          <cell r="I285">
            <v>108.6</v>
          </cell>
          <cell r="J285">
            <v>110.5</v>
          </cell>
          <cell r="K285">
            <v>2.4</v>
          </cell>
          <cell r="L285">
            <v>2.5</v>
          </cell>
          <cell r="M285">
            <v>1.8</v>
          </cell>
          <cell r="N285">
            <v>2</v>
          </cell>
          <cell r="O285">
            <v>1</v>
          </cell>
          <cell r="P285">
            <v>2.2999999999999998</v>
          </cell>
          <cell r="Q285">
            <v>0.5</v>
          </cell>
          <cell r="R285">
            <v>2.2999999999999998</v>
          </cell>
          <cell r="S285">
            <v>2.1</v>
          </cell>
          <cell r="T285">
            <v>0.4</v>
          </cell>
          <cell r="U285">
            <v>0.9</v>
          </cell>
          <cell r="V285">
            <v>0.3</v>
          </cell>
          <cell r="W285">
            <v>0.4</v>
          </cell>
          <cell r="X285">
            <v>0</v>
          </cell>
          <cell r="Y285">
            <v>0.8</v>
          </cell>
          <cell r="Z285">
            <v>-0.1</v>
          </cell>
          <cell r="AA285">
            <v>0.6</v>
          </cell>
          <cell r="AB285">
            <v>0.5</v>
          </cell>
        </row>
        <row r="286">
          <cell r="A286">
            <v>42887</v>
          </cell>
          <cell r="B286">
            <v>111.7</v>
          </cell>
          <cell r="C286">
            <v>111</v>
          </cell>
          <cell r="D286">
            <v>111</v>
          </cell>
          <cell r="E286">
            <v>109.2</v>
          </cell>
          <cell r="F286">
            <v>109</v>
          </cell>
          <cell r="G286">
            <v>108.9</v>
          </cell>
          <cell r="H286">
            <v>108.8</v>
          </cell>
          <cell r="I286">
            <v>108.6</v>
          </cell>
          <cell r="J286">
            <v>110.7</v>
          </cell>
          <cell r="K286">
            <v>2.2000000000000002</v>
          </cell>
          <cell r="L286">
            <v>2.2000000000000002</v>
          </cell>
          <cell r="M286">
            <v>1.8</v>
          </cell>
          <cell r="N286">
            <v>1.6</v>
          </cell>
          <cell r="O286">
            <v>0.7</v>
          </cell>
          <cell r="P286">
            <v>2.2999999999999998</v>
          </cell>
          <cell r="Q286">
            <v>0.5</v>
          </cell>
          <cell r="R286">
            <v>2.1</v>
          </cell>
          <cell r="S286">
            <v>1.9</v>
          </cell>
          <cell r="T286">
            <v>0.4</v>
          </cell>
          <cell r="U286">
            <v>0.1</v>
          </cell>
          <cell r="V286">
            <v>0.5</v>
          </cell>
          <cell r="W286">
            <v>0.1</v>
          </cell>
          <cell r="X286">
            <v>0</v>
          </cell>
          <cell r="Y286">
            <v>0</v>
          </cell>
          <cell r="Z286">
            <v>0.3</v>
          </cell>
          <cell r="AA286">
            <v>0</v>
          </cell>
          <cell r="AB286">
            <v>0.2</v>
          </cell>
        </row>
        <row r="287">
          <cell r="A287">
            <v>42979</v>
          </cell>
          <cell r="B287">
            <v>112.5</v>
          </cell>
          <cell r="C287">
            <v>111.5</v>
          </cell>
          <cell r="D287">
            <v>111.4</v>
          </cell>
          <cell r="E287">
            <v>110.4</v>
          </cell>
          <cell r="F287">
            <v>109.5</v>
          </cell>
          <cell r="G287">
            <v>109.2</v>
          </cell>
          <cell r="H287">
            <v>109.4</v>
          </cell>
          <cell r="I287">
            <v>109.6</v>
          </cell>
          <cell r="J287">
            <v>111.4</v>
          </cell>
          <cell r="K287">
            <v>1.9</v>
          </cell>
          <cell r="L287">
            <v>2.2000000000000002</v>
          </cell>
          <cell r="M287">
            <v>1.5</v>
          </cell>
          <cell r="N287">
            <v>1.8</v>
          </cell>
          <cell r="O287">
            <v>0.8</v>
          </cell>
          <cell r="P287">
            <v>2</v>
          </cell>
          <cell r="Q287">
            <v>0.6</v>
          </cell>
          <cell r="R287">
            <v>2.1</v>
          </cell>
          <cell r="S287">
            <v>1.8</v>
          </cell>
          <cell r="T287">
            <v>0.7</v>
          </cell>
          <cell r="U287">
            <v>0.5</v>
          </cell>
          <cell r="V287">
            <v>0.4</v>
          </cell>
          <cell r="W287">
            <v>1.1000000000000001</v>
          </cell>
          <cell r="X287">
            <v>0.5</v>
          </cell>
          <cell r="Y287">
            <v>0.3</v>
          </cell>
          <cell r="Z287">
            <v>0.6</v>
          </cell>
          <cell r="AA287">
            <v>0.9</v>
          </cell>
          <cell r="AB287">
            <v>0.6</v>
          </cell>
        </row>
        <row r="288">
          <cell r="A288">
            <v>43070</v>
          </cell>
          <cell r="B288">
            <v>113.3</v>
          </cell>
          <cell r="C288">
            <v>112.3</v>
          </cell>
          <cell r="D288">
            <v>112.3</v>
          </cell>
          <cell r="E288">
            <v>111.2</v>
          </cell>
          <cell r="F288">
            <v>109.9</v>
          </cell>
          <cell r="G288">
            <v>110.3</v>
          </cell>
          <cell r="H288">
            <v>109.7</v>
          </cell>
          <cell r="I288">
            <v>110.3</v>
          </cell>
          <cell r="J288">
            <v>112.1</v>
          </cell>
          <cell r="K288">
            <v>2.2000000000000002</v>
          </cell>
          <cell r="L288">
            <v>2.2000000000000002</v>
          </cell>
          <cell r="M288">
            <v>1.9</v>
          </cell>
          <cell r="N288">
            <v>2.2999999999999998</v>
          </cell>
          <cell r="O288">
            <v>0.8</v>
          </cell>
          <cell r="P288">
            <v>2.1</v>
          </cell>
          <cell r="Q288">
            <v>1</v>
          </cell>
          <cell r="R288">
            <v>2.2000000000000002</v>
          </cell>
          <cell r="S288">
            <v>1.9</v>
          </cell>
          <cell r="T288">
            <v>0.7</v>
          </cell>
          <cell r="U288">
            <v>0.7</v>
          </cell>
          <cell r="V288">
            <v>0.8</v>
          </cell>
          <cell r="W288">
            <v>0.7</v>
          </cell>
          <cell r="X288">
            <v>0.4</v>
          </cell>
          <cell r="Y288">
            <v>1</v>
          </cell>
          <cell r="Z288">
            <v>0.3</v>
          </cell>
          <cell r="AA288">
            <v>0.6</v>
          </cell>
          <cell r="AB288">
            <v>0.6</v>
          </cell>
        </row>
        <row r="289">
          <cell r="A289">
            <v>43160</v>
          </cell>
          <cell r="B289">
            <v>113.6</v>
          </cell>
          <cell r="C289">
            <v>113.3</v>
          </cell>
          <cell r="D289">
            <v>112.4</v>
          </cell>
          <cell r="E289">
            <v>111.6</v>
          </cell>
          <cell r="F289">
            <v>110</v>
          </cell>
          <cell r="G289">
            <v>111.1</v>
          </cell>
          <cell r="H289">
            <v>109.7</v>
          </cell>
          <cell r="I289">
            <v>111.2</v>
          </cell>
          <cell r="J289">
            <v>112.6</v>
          </cell>
          <cell r="K289">
            <v>2.1</v>
          </cell>
          <cell r="L289">
            <v>2.2000000000000002</v>
          </cell>
          <cell r="M289">
            <v>1.7</v>
          </cell>
          <cell r="N289">
            <v>2.2999999999999998</v>
          </cell>
          <cell r="O289">
            <v>0.9</v>
          </cell>
          <cell r="P289">
            <v>2</v>
          </cell>
          <cell r="Q289">
            <v>1.1000000000000001</v>
          </cell>
          <cell r="R289">
            <v>2.4</v>
          </cell>
          <cell r="S289">
            <v>1.9</v>
          </cell>
          <cell r="T289">
            <v>0.3</v>
          </cell>
          <cell r="U289">
            <v>0.9</v>
          </cell>
          <cell r="V289">
            <v>0.1</v>
          </cell>
          <cell r="W289">
            <v>0.4</v>
          </cell>
          <cell r="X289">
            <v>0.1</v>
          </cell>
          <cell r="Y289">
            <v>0.7</v>
          </cell>
          <cell r="Z289">
            <v>0</v>
          </cell>
          <cell r="AA289">
            <v>0.8</v>
          </cell>
          <cell r="AB289">
            <v>0.4</v>
          </cell>
        </row>
        <row r="290">
          <cell r="A290">
            <v>43252</v>
          </cell>
          <cell r="B290">
            <v>114</v>
          </cell>
          <cell r="C290">
            <v>113.8</v>
          </cell>
          <cell r="D290">
            <v>112.9</v>
          </cell>
          <cell r="E290">
            <v>112.1</v>
          </cell>
          <cell r="F290">
            <v>110.2</v>
          </cell>
          <cell r="G290">
            <v>111.5</v>
          </cell>
          <cell r="H290">
            <v>110.1</v>
          </cell>
          <cell r="I290">
            <v>111.6</v>
          </cell>
          <cell r="J290">
            <v>113</v>
          </cell>
          <cell r="K290">
            <v>2.1</v>
          </cell>
          <cell r="L290">
            <v>2.5</v>
          </cell>
          <cell r="M290">
            <v>1.7</v>
          </cell>
          <cell r="N290">
            <v>2.7</v>
          </cell>
          <cell r="O290">
            <v>1.1000000000000001</v>
          </cell>
          <cell r="P290">
            <v>2.4</v>
          </cell>
          <cell r="Q290">
            <v>1.2</v>
          </cell>
          <cell r="R290">
            <v>2.8</v>
          </cell>
          <cell r="S290">
            <v>2.1</v>
          </cell>
          <cell r="T290">
            <v>0.4</v>
          </cell>
          <cell r="U290">
            <v>0.4</v>
          </cell>
          <cell r="V290">
            <v>0.4</v>
          </cell>
          <cell r="W290">
            <v>0.4</v>
          </cell>
          <cell r="X290">
            <v>0.2</v>
          </cell>
          <cell r="Y290">
            <v>0.4</v>
          </cell>
          <cell r="Z290">
            <v>0.4</v>
          </cell>
          <cell r="AA290">
            <v>0.4</v>
          </cell>
          <cell r="AB290">
            <v>0.4</v>
          </cell>
        </row>
        <row r="291">
          <cell r="A291">
            <v>43344</v>
          </cell>
          <cell r="B291">
            <v>114.7</v>
          </cell>
          <cell r="C291">
            <v>114</v>
          </cell>
          <cell r="D291">
            <v>113.4</v>
          </cell>
          <cell r="E291">
            <v>112.4</v>
          </cell>
          <cell r="F291">
            <v>110.8</v>
          </cell>
          <cell r="G291">
            <v>112.2</v>
          </cell>
          <cell r="H291">
            <v>110.8</v>
          </cell>
          <cell r="I291">
            <v>112.3</v>
          </cell>
          <cell r="J291">
            <v>113.5</v>
          </cell>
          <cell r="K291">
            <v>2</v>
          </cell>
          <cell r="L291">
            <v>2.2000000000000002</v>
          </cell>
          <cell r="M291">
            <v>1.8</v>
          </cell>
          <cell r="N291">
            <v>1.8</v>
          </cell>
          <cell r="O291">
            <v>1.2</v>
          </cell>
          <cell r="P291">
            <v>2.7</v>
          </cell>
          <cell r="Q291">
            <v>1.3</v>
          </cell>
          <cell r="R291">
            <v>2.5</v>
          </cell>
          <cell r="S291">
            <v>1.9</v>
          </cell>
          <cell r="T291">
            <v>0.6</v>
          </cell>
          <cell r="U291">
            <v>0.2</v>
          </cell>
          <cell r="V291">
            <v>0.4</v>
          </cell>
          <cell r="W291">
            <v>0.3</v>
          </cell>
          <cell r="X291">
            <v>0.5</v>
          </cell>
          <cell r="Y291">
            <v>0.6</v>
          </cell>
          <cell r="Z291">
            <v>0.6</v>
          </cell>
          <cell r="AA291">
            <v>0.6</v>
          </cell>
          <cell r="AB291">
            <v>0.4</v>
          </cell>
        </row>
        <row r="292">
          <cell r="A292">
            <v>43435</v>
          </cell>
          <cell r="B292">
            <v>115.2</v>
          </cell>
          <cell r="C292">
            <v>114.6</v>
          </cell>
          <cell r="D292">
            <v>114</v>
          </cell>
          <cell r="E292">
            <v>113</v>
          </cell>
          <cell r="F292">
            <v>111.3</v>
          </cell>
          <cell r="G292">
            <v>113.6</v>
          </cell>
          <cell r="H292">
            <v>111</v>
          </cell>
          <cell r="I292">
            <v>113.1</v>
          </cell>
          <cell r="J292">
            <v>114.1</v>
          </cell>
          <cell r="K292">
            <v>1.7</v>
          </cell>
          <cell r="L292">
            <v>2</v>
          </cell>
          <cell r="M292">
            <v>1.5</v>
          </cell>
          <cell r="N292">
            <v>1.6</v>
          </cell>
          <cell r="O292">
            <v>1.3</v>
          </cell>
          <cell r="P292">
            <v>3</v>
          </cell>
          <cell r="Q292">
            <v>1.2</v>
          </cell>
          <cell r="R292">
            <v>2.5</v>
          </cell>
          <cell r="S292">
            <v>1.8</v>
          </cell>
          <cell r="T292">
            <v>0.4</v>
          </cell>
          <cell r="U292">
            <v>0.5</v>
          </cell>
          <cell r="V292">
            <v>0.5</v>
          </cell>
          <cell r="W292">
            <v>0.5</v>
          </cell>
          <cell r="X292">
            <v>0.5</v>
          </cell>
          <cell r="Y292">
            <v>1.2</v>
          </cell>
          <cell r="Z292">
            <v>0.2</v>
          </cell>
          <cell r="AA292">
            <v>0.7</v>
          </cell>
          <cell r="AB292">
            <v>0.5</v>
          </cell>
        </row>
        <row r="293">
          <cell r="A293">
            <v>43525</v>
          </cell>
          <cell r="B293">
            <v>115.1</v>
          </cell>
          <cell r="C293">
            <v>114.7</v>
          </cell>
          <cell r="D293">
            <v>114.1</v>
          </cell>
          <cell r="E293">
            <v>113.1</v>
          </cell>
          <cell r="F293">
            <v>111.2</v>
          </cell>
          <cell r="G293">
            <v>113.4</v>
          </cell>
          <cell r="H293">
            <v>110.1</v>
          </cell>
          <cell r="I293">
            <v>113.2</v>
          </cell>
          <cell r="J293">
            <v>114.1</v>
          </cell>
          <cell r="K293">
            <v>1.3</v>
          </cell>
          <cell r="L293">
            <v>1.2</v>
          </cell>
          <cell r="M293">
            <v>1.5</v>
          </cell>
          <cell r="N293">
            <v>1.3</v>
          </cell>
          <cell r="O293">
            <v>1.1000000000000001</v>
          </cell>
          <cell r="P293">
            <v>2.1</v>
          </cell>
          <cell r="Q293">
            <v>0.4</v>
          </cell>
          <cell r="R293">
            <v>1.8</v>
          </cell>
          <cell r="S293">
            <v>1.3</v>
          </cell>
          <cell r="T293">
            <v>-0.1</v>
          </cell>
          <cell r="U293">
            <v>0.1</v>
          </cell>
          <cell r="V293">
            <v>0.1</v>
          </cell>
          <cell r="W293">
            <v>0.1</v>
          </cell>
          <cell r="X293">
            <v>-0.1</v>
          </cell>
          <cell r="Y293">
            <v>-0.2</v>
          </cell>
          <cell r="Z293">
            <v>-0.8</v>
          </cell>
          <cell r="AA293">
            <v>0.1</v>
          </cell>
          <cell r="AB293">
            <v>0</v>
          </cell>
        </row>
        <row r="294">
          <cell r="A294">
            <v>43617</v>
          </cell>
          <cell r="B294">
            <v>115.9</v>
          </cell>
          <cell r="C294">
            <v>115.3</v>
          </cell>
          <cell r="D294">
            <v>114.8</v>
          </cell>
          <cell r="E294">
            <v>113.7</v>
          </cell>
          <cell r="F294">
            <v>112</v>
          </cell>
          <cell r="G294">
            <v>114.1</v>
          </cell>
          <cell r="H294">
            <v>111</v>
          </cell>
          <cell r="I294">
            <v>113.5</v>
          </cell>
          <cell r="J294">
            <v>114.8</v>
          </cell>
          <cell r="K294">
            <v>1.7</v>
          </cell>
          <cell r="L294">
            <v>1.3</v>
          </cell>
          <cell r="M294">
            <v>1.7</v>
          </cell>
          <cell r="N294">
            <v>1.4</v>
          </cell>
          <cell r="O294">
            <v>1.6</v>
          </cell>
          <cell r="P294">
            <v>2.2999999999999998</v>
          </cell>
          <cell r="Q294">
            <v>0.8</v>
          </cell>
          <cell r="R294">
            <v>1.7</v>
          </cell>
          <cell r="S294">
            <v>1.6</v>
          </cell>
          <cell r="T294">
            <v>0.7</v>
          </cell>
          <cell r="U294">
            <v>0.5</v>
          </cell>
          <cell r="V294">
            <v>0.6</v>
          </cell>
          <cell r="W294">
            <v>0.5</v>
          </cell>
          <cell r="X294">
            <v>0.7</v>
          </cell>
          <cell r="Y294">
            <v>0.6</v>
          </cell>
          <cell r="Z294">
            <v>0.8</v>
          </cell>
          <cell r="AA294">
            <v>0.3</v>
          </cell>
          <cell r="AB294">
            <v>0.6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Summary Sheet"/>
      <sheetName val="Table D4 PPR template"/>
      <sheetName val="Model"/>
      <sheetName val="Drop down menu lists"/>
      <sheetName val="Vehicle Data Mapping"/>
      <sheetName val="References"/>
      <sheetName val="VOC - IRI change over time"/>
      <sheetName val="VOC Light"/>
      <sheetName val="VOC Heavy"/>
      <sheetName val="Travel Time Value"/>
      <sheetName val="Crash Cost Values"/>
      <sheetName val="Externality Values"/>
      <sheetName val="WTP Values"/>
      <sheetName val="Sheet1"/>
      <sheetName val="Motor Vehicle Counts"/>
      <sheetName val="Motor Vehicle Proportion"/>
      <sheetName val="CPI Valu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B1" t="str">
            <v>Index Numbers ;  All groups CPI ;  Sydney ;</v>
          </cell>
          <cell r="C1" t="str">
            <v>Index Numbers ;  All groups CPI ;  Melbourne ;</v>
          </cell>
          <cell r="D1" t="str">
            <v>Index Numbers ;  All groups CPI ;  Brisbane ;</v>
          </cell>
          <cell r="E1" t="str">
            <v>Index Numbers ;  All groups CPI ;  Adelaide ;</v>
          </cell>
          <cell r="F1" t="str">
            <v>Index Numbers ;  All groups CPI ;  Perth ;</v>
          </cell>
          <cell r="G1" t="str">
            <v>Index Numbers ;  All groups CPI ;  Hobart ;</v>
          </cell>
          <cell r="H1" t="str">
            <v>Index Numbers ;  All groups CPI ;  Darwin ;</v>
          </cell>
          <cell r="I1" t="str">
            <v>Index Numbers ;  All groups CPI ;  Canberra ;</v>
          </cell>
          <cell r="J1" t="str">
            <v>Index Numbers ;  All groups CPI ;  Australia ;</v>
          </cell>
          <cell r="K1" t="str">
            <v>Percentage Change from Corresponding Quarter of Previous Year ;  All groups CPI ;  Sydney ;</v>
          </cell>
          <cell r="L1" t="str">
            <v>Percentage Change from Corresponding Quarter of Previous Year ;  All groups CPI ;  Melbourne ;</v>
          </cell>
          <cell r="M1" t="str">
            <v>Percentage Change from Corresponding Quarter of Previous Year ;  All groups CPI ;  Brisbane ;</v>
          </cell>
          <cell r="N1" t="str">
            <v>Percentage Change from Corresponding Quarter of Previous Year ;  All groups CPI ;  Adelaide ;</v>
          </cell>
          <cell r="O1" t="str">
            <v>Percentage Change from Corresponding Quarter of Previous Year ;  All groups CPI ;  Perth ;</v>
          </cell>
          <cell r="P1" t="str">
            <v>Percentage Change from Corresponding Quarter of Previous Year ;  All groups CPI ;  Hobart ;</v>
          </cell>
          <cell r="Q1" t="str">
            <v>Percentage Change from Corresponding Quarter of Previous Year ;  All groups CPI ;  Darwin ;</v>
          </cell>
          <cell r="R1" t="str">
            <v>Percentage Change from Corresponding Quarter of Previous Year ;  All groups CPI ;  Canberra ;</v>
          </cell>
          <cell r="S1" t="str">
            <v>Percentage Change from Corresponding Quarter of Previous Year ;  All groups CPI ;  Australia ;</v>
          </cell>
          <cell r="T1" t="str">
            <v>Percentage Change from Previous Period ;  All groups CPI ;  Sydney ;</v>
          </cell>
          <cell r="U1" t="str">
            <v>Percentage Change from Previous Period ;  All groups CPI ;  Melbourne ;</v>
          </cell>
          <cell r="V1" t="str">
            <v>Percentage Change from Previous Period ;  All groups CPI ;  Brisbane ;</v>
          </cell>
          <cell r="W1" t="str">
            <v>Percentage Change from Previous Period ;  All groups CPI ;  Adelaide ;</v>
          </cell>
          <cell r="X1" t="str">
            <v>Percentage Change from Previous Period ;  All groups CPI ;  Perth ;</v>
          </cell>
          <cell r="Y1" t="str">
            <v>Percentage Change from Previous Period ;  All groups CPI ;  Hobart ;</v>
          </cell>
          <cell r="Z1" t="str">
            <v>Percentage Change from Previous Period ;  All groups CPI ;  Darwin ;</v>
          </cell>
          <cell r="AA1" t="str">
            <v>Percentage Change from Previous Period ;  All groups CPI ;  Canberra ;</v>
          </cell>
          <cell r="AB1" t="str">
            <v>Percentage Change from Previous Period ;  All groups CPI ;  Australia ;</v>
          </cell>
        </row>
        <row r="2">
          <cell r="A2" t="str">
            <v>Unit</v>
          </cell>
          <cell r="B2" t="str">
            <v>Index Numbers</v>
          </cell>
          <cell r="C2" t="str">
            <v>Index Numbers</v>
          </cell>
          <cell r="D2" t="str">
            <v>Index Numbers</v>
          </cell>
          <cell r="E2" t="str">
            <v>Index Numbers</v>
          </cell>
          <cell r="F2" t="str">
            <v>Index Numbers</v>
          </cell>
          <cell r="G2" t="str">
            <v>Index Numbers</v>
          </cell>
          <cell r="H2" t="str">
            <v>Index Numbers</v>
          </cell>
          <cell r="I2" t="str">
            <v>Index Numbers</v>
          </cell>
          <cell r="J2" t="str">
            <v>Index Numbers</v>
          </cell>
          <cell r="K2" t="str">
            <v>Percent</v>
          </cell>
          <cell r="L2" t="str">
            <v>Percent</v>
          </cell>
          <cell r="M2" t="str">
            <v>Percent</v>
          </cell>
          <cell r="N2" t="str">
            <v>Percent</v>
          </cell>
          <cell r="O2" t="str">
            <v>Percent</v>
          </cell>
          <cell r="P2" t="str">
            <v>Percent</v>
          </cell>
          <cell r="Q2" t="str">
            <v>Percent</v>
          </cell>
          <cell r="R2" t="str">
            <v>Percent</v>
          </cell>
          <cell r="S2" t="str">
            <v>Percent</v>
          </cell>
          <cell r="T2" t="str">
            <v>Percent</v>
          </cell>
          <cell r="U2" t="str">
            <v>Percent</v>
          </cell>
          <cell r="V2" t="str">
            <v>Percent</v>
          </cell>
          <cell r="W2" t="str">
            <v>Percent</v>
          </cell>
          <cell r="X2" t="str">
            <v>Percent</v>
          </cell>
          <cell r="Y2" t="str">
            <v>Percent</v>
          </cell>
          <cell r="Z2" t="str">
            <v>Percent</v>
          </cell>
          <cell r="AA2" t="str">
            <v>Percent</v>
          </cell>
          <cell r="AB2" t="str">
            <v>Percent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</row>
        <row r="4">
          <cell r="A4" t="str">
            <v>Data Type</v>
          </cell>
          <cell r="B4" t="str">
            <v>INDEX</v>
          </cell>
          <cell r="C4" t="str">
            <v>INDEX</v>
          </cell>
          <cell r="D4" t="str">
            <v>INDEX</v>
          </cell>
          <cell r="E4" t="str">
            <v>INDEX</v>
          </cell>
          <cell r="F4" t="str">
            <v>INDEX</v>
          </cell>
          <cell r="G4" t="str">
            <v>INDEX</v>
          </cell>
          <cell r="H4" t="str">
            <v>INDEX</v>
          </cell>
          <cell r="I4" t="str">
            <v>INDEX</v>
          </cell>
          <cell r="J4" t="str">
            <v>INDEX</v>
          </cell>
          <cell r="K4" t="str">
            <v>PERCENT</v>
          </cell>
          <cell r="L4" t="str">
            <v>PERCENT</v>
          </cell>
          <cell r="M4" t="str">
            <v>PERCENT</v>
          </cell>
          <cell r="N4" t="str">
            <v>PERCENT</v>
          </cell>
          <cell r="O4" t="str">
            <v>PERCENT</v>
          </cell>
          <cell r="P4" t="str">
            <v>PERCENT</v>
          </cell>
          <cell r="Q4" t="str">
            <v>PERCENT</v>
          </cell>
          <cell r="R4" t="str">
            <v>PERCENT</v>
          </cell>
          <cell r="S4" t="str">
            <v>PERCENT</v>
          </cell>
          <cell r="T4" t="str">
            <v>PERCENT</v>
          </cell>
          <cell r="U4" t="str">
            <v>PERCENT</v>
          </cell>
          <cell r="V4" t="str">
            <v>PERCENT</v>
          </cell>
          <cell r="W4" t="str">
            <v>PERCENT</v>
          </cell>
          <cell r="X4" t="str">
            <v>PERCENT</v>
          </cell>
          <cell r="Y4" t="str">
            <v>PERCENT</v>
          </cell>
          <cell r="Z4" t="str">
            <v>PERCENT</v>
          </cell>
          <cell r="AA4" t="str">
            <v>PERCENT</v>
          </cell>
          <cell r="AB4" t="str">
            <v>PERCENT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  <cell r="K5" t="str">
            <v>Quarter</v>
          </cell>
          <cell r="L5" t="str">
            <v>Quarter</v>
          </cell>
          <cell r="M5" t="str">
            <v>Quarter</v>
          </cell>
          <cell r="N5" t="str">
            <v>Quarter</v>
          </cell>
          <cell r="O5" t="str">
            <v>Quarter</v>
          </cell>
          <cell r="P5" t="str">
            <v>Quarter</v>
          </cell>
          <cell r="Q5" t="str">
            <v>Quarter</v>
          </cell>
          <cell r="R5" t="str">
            <v>Quarter</v>
          </cell>
          <cell r="S5" t="str">
            <v>Quarter</v>
          </cell>
          <cell r="T5" t="str">
            <v>Quarter</v>
          </cell>
          <cell r="U5" t="str">
            <v>Quarter</v>
          </cell>
          <cell r="V5" t="str">
            <v>Quarter</v>
          </cell>
          <cell r="W5" t="str">
            <v>Quarter</v>
          </cell>
          <cell r="X5" t="str">
            <v>Quarter</v>
          </cell>
          <cell r="Y5" t="str">
            <v>Quarter</v>
          </cell>
          <cell r="Z5" t="str">
            <v>Quarter</v>
          </cell>
          <cell r="AA5" t="str">
            <v>Quarter</v>
          </cell>
          <cell r="AB5" t="str">
            <v>Quarter</v>
          </cell>
        </row>
        <row r="6">
          <cell r="A6" t="str">
            <v>Collection Month</v>
          </cell>
          <cell r="B6">
            <v>3</v>
          </cell>
          <cell r="C6">
            <v>3</v>
          </cell>
          <cell r="D6">
            <v>3</v>
          </cell>
          <cell r="E6">
            <v>3</v>
          </cell>
          <cell r="F6">
            <v>3</v>
          </cell>
          <cell r="G6">
            <v>3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3</v>
          </cell>
          <cell r="M6">
            <v>3</v>
          </cell>
          <cell r="N6">
            <v>3</v>
          </cell>
          <cell r="O6">
            <v>3</v>
          </cell>
          <cell r="P6">
            <v>3</v>
          </cell>
          <cell r="Q6">
            <v>3</v>
          </cell>
          <cell r="R6">
            <v>3</v>
          </cell>
          <cell r="S6">
            <v>3</v>
          </cell>
          <cell r="T6">
            <v>3</v>
          </cell>
          <cell r="U6">
            <v>3</v>
          </cell>
          <cell r="V6">
            <v>3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3</v>
          </cell>
          <cell r="AB6">
            <v>3</v>
          </cell>
        </row>
        <row r="7">
          <cell r="A7" t="str">
            <v>Series Start</v>
          </cell>
          <cell r="B7">
            <v>17777</v>
          </cell>
          <cell r="C7">
            <v>17777</v>
          </cell>
          <cell r="D7">
            <v>17777</v>
          </cell>
          <cell r="E7">
            <v>17777</v>
          </cell>
          <cell r="F7">
            <v>17777</v>
          </cell>
          <cell r="G7">
            <v>17777</v>
          </cell>
          <cell r="H7">
            <v>29465</v>
          </cell>
          <cell r="I7">
            <v>17777</v>
          </cell>
          <cell r="J7">
            <v>17777</v>
          </cell>
          <cell r="K7">
            <v>18142</v>
          </cell>
          <cell r="L7">
            <v>18142</v>
          </cell>
          <cell r="M7">
            <v>18142</v>
          </cell>
          <cell r="N7">
            <v>18142</v>
          </cell>
          <cell r="O7">
            <v>18142</v>
          </cell>
          <cell r="P7">
            <v>18142</v>
          </cell>
          <cell r="Q7">
            <v>29830</v>
          </cell>
          <cell r="R7">
            <v>18142</v>
          </cell>
          <cell r="S7">
            <v>18142</v>
          </cell>
          <cell r="T7">
            <v>17868</v>
          </cell>
          <cell r="U7">
            <v>17868</v>
          </cell>
          <cell r="V7">
            <v>17868</v>
          </cell>
          <cell r="W7">
            <v>17868</v>
          </cell>
          <cell r="X7">
            <v>17868</v>
          </cell>
          <cell r="Y7">
            <v>17868</v>
          </cell>
          <cell r="Z7">
            <v>29556</v>
          </cell>
          <cell r="AA7">
            <v>17868</v>
          </cell>
          <cell r="AB7">
            <v>17868</v>
          </cell>
        </row>
        <row r="8">
          <cell r="A8" t="str">
            <v>Series End</v>
          </cell>
          <cell r="B8">
            <v>43617</v>
          </cell>
          <cell r="C8">
            <v>43617</v>
          </cell>
          <cell r="D8">
            <v>43617</v>
          </cell>
          <cell r="E8">
            <v>43617</v>
          </cell>
          <cell r="F8">
            <v>43617</v>
          </cell>
          <cell r="G8">
            <v>43617</v>
          </cell>
          <cell r="H8">
            <v>43617</v>
          </cell>
          <cell r="I8">
            <v>43617</v>
          </cell>
          <cell r="J8">
            <v>43617</v>
          </cell>
          <cell r="K8">
            <v>43617</v>
          </cell>
          <cell r="L8">
            <v>43617</v>
          </cell>
          <cell r="M8">
            <v>43617</v>
          </cell>
          <cell r="N8">
            <v>43617</v>
          </cell>
          <cell r="O8">
            <v>43617</v>
          </cell>
          <cell r="P8">
            <v>43617</v>
          </cell>
          <cell r="Q8">
            <v>43617</v>
          </cell>
          <cell r="R8">
            <v>43617</v>
          </cell>
          <cell r="S8">
            <v>43617</v>
          </cell>
          <cell r="T8">
            <v>43617</v>
          </cell>
          <cell r="U8">
            <v>43617</v>
          </cell>
          <cell r="V8">
            <v>43617</v>
          </cell>
          <cell r="W8">
            <v>43617</v>
          </cell>
          <cell r="X8">
            <v>43617</v>
          </cell>
          <cell r="Y8">
            <v>43617</v>
          </cell>
          <cell r="Z8">
            <v>43617</v>
          </cell>
          <cell r="AA8">
            <v>43617</v>
          </cell>
          <cell r="AB8">
            <v>43617</v>
          </cell>
        </row>
        <row r="9">
          <cell r="A9" t="str">
            <v>No. Obs</v>
          </cell>
          <cell r="B9">
            <v>284</v>
          </cell>
          <cell r="C9">
            <v>284</v>
          </cell>
          <cell r="D9">
            <v>284</v>
          </cell>
          <cell r="E9">
            <v>284</v>
          </cell>
          <cell r="F9">
            <v>284</v>
          </cell>
          <cell r="G9">
            <v>284</v>
          </cell>
          <cell r="H9">
            <v>156</v>
          </cell>
          <cell r="I9">
            <v>284</v>
          </cell>
          <cell r="J9">
            <v>284</v>
          </cell>
          <cell r="K9">
            <v>280</v>
          </cell>
          <cell r="L9">
            <v>280</v>
          </cell>
          <cell r="M9">
            <v>280</v>
          </cell>
          <cell r="N9">
            <v>280</v>
          </cell>
          <cell r="O9">
            <v>280</v>
          </cell>
          <cell r="P9">
            <v>280</v>
          </cell>
          <cell r="Q9">
            <v>152</v>
          </cell>
          <cell r="R9">
            <v>280</v>
          </cell>
          <cell r="S9">
            <v>280</v>
          </cell>
          <cell r="T9">
            <v>283</v>
          </cell>
          <cell r="U9">
            <v>283</v>
          </cell>
          <cell r="V9">
            <v>283</v>
          </cell>
          <cell r="W9">
            <v>283</v>
          </cell>
          <cell r="X9">
            <v>283</v>
          </cell>
          <cell r="Y9">
            <v>283</v>
          </cell>
          <cell r="Z9">
            <v>155</v>
          </cell>
          <cell r="AA9">
            <v>283</v>
          </cell>
          <cell r="AB9">
            <v>283</v>
          </cell>
        </row>
        <row r="10">
          <cell r="A10" t="str">
            <v>Series ID</v>
          </cell>
          <cell r="B10" t="str">
            <v>A2325806K</v>
          </cell>
          <cell r="C10" t="str">
            <v>A2325811C</v>
          </cell>
          <cell r="D10" t="str">
            <v>A2325816R</v>
          </cell>
          <cell r="E10" t="str">
            <v>A2325821J</v>
          </cell>
          <cell r="F10" t="str">
            <v>A2325826V</v>
          </cell>
          <cell r="G10" t="str">
            <v>A2325831L</v>
          </cell>
          <cell r="H10" t="str">
            <v>A2325836X</v>
          </cell>
          <cell r="I10" t="str">
            <v>A2325841T</v>
          </cell>
          <cell r="J10" t="str">
            <v>A2325846C</v>
          </cell>
          <cell r="K10" t="str">
            <v>A2325807L</v>
          </cell>
          <cell r="L10" t="str">
            <v>A2325812F</v>
          </cell>
          <cell r="M10" t="str">
            <v>A2325817T</v>
          </cell>
          <cell r="N10" t="str">
            <v>A2325822K</v>
          </cell>
          <cell r="O10" t="str">
            <v>A2325827W</v>
          </cell>
          <cell r="P10" t="str">
            <v>A2325832R</v>
          </cell>
          <cell r="Q10" t="str">
            <v>A2325837A</v>
          </cell>
          <cell r="R10" t="str">
            <v>A2325842V</v>
          </cell>
          <cell r="S10" t="str">
            <v>A2325847F</v>
          </cell>
          <cell r="T10" t="str">
            <v>A2325810A</v>
          </cell>
          <cell r="U10" t="str">
            <v>A2325815L</v>
          </cell>
          <cell r="V10" t="str">
            <v>A2325820F</v>
          </cell>
          <cell r="W10" t="str">
            <v>A2325825T</v>
          </cell>
          <cell r="X10" t="str">
            <v>A2325830K</v>
          </cell>
          <cell r="Y10" t="str">
            <v>A2325835W</v>
          </cell>
          <cell r="Z10" t="str">
            <v>A2325840R</v>
          </cell>
          <cell r="AA10" t="str">
            <v>A2325845A</v>
          </cell>
          <cell r="AB10" t="str">
            <v>A2325850V</v>
          </cell>
        </row>
        <row r="11">
          <cell r="A11">
            <v>17777</v>
          </cell>
          <cell r="B11">
            <v>3.7</v>
          </cell>
          <cell r="C11">
            <v>3.8</v>
          </cell>
          <cell r="D11">
            <v>3.7</v>
          </cell>
          <cell r="E11">
            <v>3.8</v>
          </cell>
          <cell r="F11">
            <v>3.7</v>
          </cell>
          <cell r="G11">
            <v>3.8</v>
          </cell>
          <cell r="I11">
            <v>3.9</v>
          </cell>
          <cell r="J11">
            <v>3.7</v>
          </cell>
        </row>
        <row r="12">
          <cell r="A12">
            <v>17868</v>
          </cell>
          <cell r="B12">
            <v>3.7</v>
          </cell>
          <cell r="C12">
            <v>3.8</v>
          </cell>
          <cell r="D12">
            <v>3.7</v>
          </cell>
          <cell r="E12">
            <v>3.9</v>
          </cell>
          <cell r="F12">
            <v>3.8</v>
          </cell>
          <cell r="G12">
            <v>3.9</v>
          </cell>
          <cell r="I12">
            <v>4.0999999999999996</v>
          </cell>
          <cell r="J12">
            <v>3.8</v>
          </cell>
          <cell r="T12">
            <v>0</v>
          </cell>
          <cell r="U12">
            <v>0</v>
          </cell>
          <cell r="V12">
            <v>0</v>
          </cell>
          <cell r="W12">
            <v>2.6</v>
          </cell>
          <cell r="X12">
            <v>2.7</v>
          </cell>
          <cell r="Y12">
            <v>2.6</v>
          </cell>
          <cell r="AA12">
            <v>5.0999999999999996</v>
          </cell>
          <cell r="AB12">
            <v>2.7</v>
          </cell>
        </row>
        <row r="13">
          <cell r="A13">
            <v>17958</v>
          </cell>
          <cell r="B13">
            <v>3.9</v>
          </cell>
          <cell r="C13">
            <v>3.9</v>
          </cell>
          <cell r="D13">
            <v>3.8</v>
          </cell>
          <cell r="E13">
            <v>4</v>
          </cell>
          <cell r="F13">
            <v>3.9</v>
          </cell>
          <cell r="G13">
            <v>4</v>
          </cell>
          <cell r="I13">
            <v>4.0999999999999996</v>
          </cell>
          <cell r="J13">
            <v>3.9</v>
          </cell>
          <cell r="T13">
            <v>5.4</v>
          </cell>
          <cell r="U13">
            <v>2.6</v>
          </cell>
          <cell r="V13">
            <v>2.7</v>
          </cell>
          <cell r="W13">
            <v>2.6</v>
          </cell>
          <cell r="X13">
            <v>2.6</v>
          </cell>
          <cell r="Y13">
            <v>2.6</v>
          </cell>
          <cell r="AA13">
            <v>0</v>
          </cell>
          <cell r="AB13">
            <v>2.6</v>
          </cell>
        </row>
        <row r="14">
          <cell r="A14">
            <v>18050</v>
          </cell>
          <cell r="B14">
            <v>3.9</v>
          </cell>
          <cell r="C14">
            <v>4</v>
          </cell>
          <cell r="D14">
            <v>3.9</v>
          </cell>
          <cell r="E14">
            <v>4</v>
          </cell>
          <cell r="F14">
            <v>4</v>
          </cell>
          <cell r="G14">
            <v>4.0999999999999996</v>
          </cell>
          <cell r="I14">
            <v>4.2</v>
          </cell>
          <cell r="J14">
            <v>4</v>
          </cell>
          <cell r="T14">
            <v>0</v>
          </cell>
          <cell r="U14">
            <v>2.6</v>
          </cell>
          <cell r="V14">
            <v>2.6</v>
          </cell>
          <cell r="W14">
            <v>0</v>
          </cell>
          <cell r="X14">
            <v>2.6</v>
          </cell>
          <cell r="Y14">
            <v>2.5</v>
          </cell>
          <cell r="AA14">
            <v>2.4</v>
          </cell>
          <cell r="AB14">
            <v>2.6</v>
          </cell>
        </row>
        <row r="15">
          <cell r="A15">
            <v>18142</v>
          </cell>
          <cell r="B15">
            <v>4</v>
          </cell>
          <cell r="C15">
            <v>4.0999999999999996</v>
          </cell>
          <cell r="D15">
            <v>4</v>
          </cell>
          <cell r="E15">
            <v>4.0999999999999996</v>
          </cell>
          <cell r="F15">
            <v>4.0999999999999996</v>
          </cell>
          <cell r="G15">
            <v>4.0999999999999996</v>
          </cell>
          <cell r="I15">
            <v>4.3</v>
          </cell>
          <cell r="J15">
            <v>4.0999999999999996</v>
          </cell>
          <cell r="K15">
            <v>8.1</v>
          </cell>
          <cell r="L15">
            <v>7.9</v>
          </cell>
          <cell r="M15">
            <v>8.1</v>
          </cell>
          <cell r="N15">
            <v>7.9</v>
          </cell>
          <cell r="O15">
            <v>10.8</v>
          </cell>
          <cell r="P15">
            <v>7.9</v>
          </cell>
          <cell r="R15">
            <v>10.3</v>
          </cell>
          <cell r="S15">
            <v>10.8</v>
          </cell>
          <cell r="T15">
            <v>2.6</v>
          </cell>
          <cell r="U15">
            <v>2.5</v>
          </cell>
          <cell r="V15">
            <v>2.6</v>
          </cell>
          <cell r="W15">
            <v>2.5</v>
          </cell>
          <cell r="X15">
            <v>2.5</v>
          </cell>
          <cell r="Y15">
            <v>0</v>
          </cell>
          <cell r="AA15">
            <v>2.4</v>
          </cell>
          <cell r="AB15">
            <v>2.5</v>
          </cell>
        </row>
        <row r="16">
          <cell r="A16">
            <v>18233</v>
          </cell>
          <cell r="B16">
            <v>4.0999999999999996</v>
          </cell>
          <cell r="C16">
            <v>4.2</v>
          </cell>
          <cell r="D16">
            <v>4.0999999999999996</v>
          </cell>
          <cell r="E16">
            <v>4.0999999999999996</v>
          </cell>
          <cell r="F16">
            <v>4.2</v>
          </cell>
          <cell r="G16">
            <v>4.2</v>
          </cell>
          <cell r="I16">
            <v>4.3</v>
          </cell>
          <cell r="J16">
            <v>4.0999999999999996</v>
          </cell>
          <cell r="K16">
            <v>10.8</v>
          </cell>
          <cell r="L16">
            <v>10.5</v>
          </cell>
          <cell r="M16">
            <v>10.8</v>
          </cell>
          <cell r="N16">
            <v>5.0999999999999996</v>
          </cell>
          <cell r="O16">
            <v>10.5</v>
          </cell>
          <cell r="P16">
            <v>7.7</v>
          </cell>
          <cell r="R16">
            <v>4.9000000000000004</v>
          </cell>
          <cell r="S16">
            <v>7.9</v>
          </cell>
          <cell r="T16">
            <v>2.5</v>
          </cell>
          <cell r="U16">
            <v>2.4</v>
          </cell>
          <cell r="V16">
            <v>2.5</v>
          </cell>
          <cell r="W16">
            <v>0</v>
          </cell>
          <cell r="X16">
            <v>2.4</v>
          </cell>
          <cell r="Y16">
            <v>2.4</v>
          </cell>
          <cell r="AA16">
            <v>0</v>
          </cell>
          <cell r="AB16">
            <v>0</v>
          </cell>
        </row>
        <row r="17">
          <cell r="A17">
            <v>18323</v>
          </cell>
          <cell r="B17">
            <v>4.0999999999999996</v>
          </cell>
          <cell r="C17">
            <v>4.3</v>
          </cell>
          <cell r="D17">
            <v>4.0999999999999996</v>
          </cell>
          <cell r="E17">
            <v>4.2</v>
          </cell>
          <cell r="F17">
            <v>4.2</v>
          </cell>
          <cell r="G17">
            <v>4.2</v>
          </cell>
          <cell r="I17">
            <v>4.4000000000000004</v>
          </cell>
          <cell r="J17">
            <v>4.2</v>
          </cell>
          <cell r="K17">
            <v>5.0999999999999996</v>
          </cell>
          <cell r="L17">
            <v>10.3</v>
          </cell>
          <cell r="M17">
            <v>7.9</v>
          </cell>
          <cell r="N17">
            <v>5</v>
          </cell>
          <cell r="O17">
            <v>7.7</v>
          </cell>
          <cell r="P17">
            <v>5</v>
          </cell>
          <cell r="R17">
            <v>7.3</v>
          </cell>
          <cell r="S17">
            <v>7.7</v>
          </cell>
          <cell r="T17">
            <v>0</v>
          </cell>
          <cell r="U17">
            <v>2.4</v>
          </cell>
          <cell r="V17">
            <v>0</v>
          </cell>
          <cell r="W17">
            <v>2.4</v>
          </cell>
          <cell r="X17">
            <v>0</v>
          </cell>
          <cell r="Y17">
            <v>0</v>
          </cell>
          <cell r="AA17">
            <v>2.2999999999999998</v>
          </cell>
          <cell r="AB17">
            <v>2.4</v>
          </cell>
        </row>
        <row r="18">
          <cell r="A18">
            <v>18415</v>
          </cell>
          <cell r="B18">
            <v>4.3</v>
          </cell>
          <cell r="C18">
            <v>4.4000000000000004</v>
          </cell>
          <cell r="D18">
            <v>4.2</v>
          </cell>
          <cell r="E18">
            <v>4.4000000000000004</v>
          </cell>
          <cell r="F18">
            <v>4.4000000000000004</v>
          </cell>
          <cell r="G18">
            <v>4.3</v>
          </cell>
          <cell r="I18">
            <v>4.5999999999999996</v>
          </cell>
          <cell r="J18">
            <v>4.3</v>
          </cell>
          <cell r="K18">
            <v>10.3</v>
          </cell>
          <cell r="L18">
            <v>10</v>
          </cell>
          <cell r="M18">
            <v>7.7</v>
          </cell>
          <cell r="N18">
            <v>10</v>
          </cell>
          <cell r="O18">
            <v>10</v>
          </cell>
          <cell r="P18">
            <v>4.9000000000000004</v>
          </cell>
          <cell r="R18">
            <v>9.5</v>
          </cell>
          <cell r="S18">
            <v>7.5</v>
          </cell>
          <cell r="T18">
            <v>4.9000000000000004</v>
          </cell>
          <cell r="U18">
            <v>2.2999999999999998</v>
          </cell>
          <cell r="V18">
            <v>2.4</v>
          </cell>
          <cell r="W18">
            <v>4.8</v>
          </cell>
          <cell r="X18">
            <v>4.8</v>
          </cell>
          <cell r="Y18">
            <v>2.4</v>
          </cell>
          <cell r="AA18">
            <v>4.5</v>
          </cell>
          <cell r="AB18">
            <v>2.4</v>
          </cell>
        </row>
        <row r="19">
          <cell r="A19">
            <v>18507</v>
          </cell>
          <cell r="B19">
            <v>4.4000000000000004</v>
          </cell>
          <cell r="C19">
            <v>4.5</v>
          </cell>
          <cell r="D19">
            <v>4.3</v>
          </cell>
          <cell r="E19">
            <v>4.4000000000000004</v>
          </cell>
          <cell r="F19">
            <v>4.5</v>
          </cell>
          <cell r="G19">
            <v>4.4000000000000004</v>
          </cell>
          <cell r="I19">
            <v>4.7</v>
          </cell>
          <cell r="J19">
            <v>4.4000000000000004</v>
          </cell>
          <cell r="K19">
            <v>10</v>
          </cell>
          <cell r="L19">
            <v>9.8000000000000007</v>
          </cell>
          <cell r="M19">
            <v>7.5</v>
          </cell>
          <cell r="N19">
            <v>7.3</v>
          </cell>
          <cell r="O19">
            <v>9.8000000000000007</v>
          </cell>
          <cell r="P19">
            <v>7.3</v>
          </cell>
          <cell r="R19">
            <v>9.3000000000000007</v>
          </cell>
          <cell r="S19">
            <v>7.3</v>
          </cell>
          <cell r="T19">
            <v>2.2999999999999998</v>
          </cell>
          <cell r="U19">
            <v>2.2999999999999998</v>
          </cell>
          <cell r="V19">
            <v>2.4</v>
          </cell>
          <cell r="W19">
            <v>0</v>
          </cell>
          <cell r="X19">
            <v>2.2999999999999998</v>
          </cell>
          <cell r="Y19">
            <v>2.2999999999999998</v>
          </cell>
          <cell r="AA19">
            <v>2.2000000000000002</v>
          </cell>
          <cell r="AB19">
            <v>2.2999999999999998</v>
          </cell>
        </row>
        <row r="20">
          <cell r="A20">
            <v>18598</v>
          </cell>
          <cell r="B20">
            <v>4.5999999999999996</v>
          </cell>
          <cell r="C20">
            <v>4.5999999999999996</v>
          </cell>
          <cell r="D20">
            <v>4.4000000000000004</v>
          </cell>
          <cell r="E20">
            <v>4.5999999999999996</v>
          </cell>
          <cell r="F20">
            <v>4.5999999999999996</v>
          </cell>
          <cell r="G20">
            <v>4.5</v>
          </cell>
          <cell r="I20">
            <v>4.8</v>
          </cell>
          <cell r="J20">
            <v>4.5999999999999996</v>
          </cell>
          <cell r="K20">
            <v>12.2</v>
          </cell>
          <cell r="L20">
            <v>9.5</v>
          </cell>
          <cell r="M20">
            <v>7.3</v>
          </cell>
          <cell r="N20">
            <v>12.2</v>
          </cell>
          <cell r="O20">
            <v>9.5</v>
          </cell>
          <cell r="P20">
            <v>7.1</v>
          </cell>
          <cell r="R20">
            <v>11.6</v>
          </cell>
          <cell r="S20">
            <v>12.2</v>
          </cell>
          <cell r="T20">
            <v>4.5</v>
          </cell>
          <cell r="U20">
            <v>2.2000000000000002</v>
          </cell>
          <cell r="V20">
            <v>2.2999999999999998</v>
          </cell>
          <cell r="W20">
            <v>4.5</v>
          </cell>
          <cell r="X20">
            <v>2.2000000000000002</v>
          </cell>
          <cell r="Y20">
            <v>2.2999999999999998</v>
          </cell>
          <cell r="AA20">
            <v>2.1</v>
          </cell>
          <cell r="AB20">
            <v>4.5</v>
          </cell>
        </row>
        <row r="21">
          <cell r="A21">
            <v>18688</v>
          </cell>
          <cell r="B21">
            <v>4.7</v>
          </cell>
          <cell r="C21">
            <v>4.9000000000000004</v>
          </cell>
          <cell r="D21">
            <v>4.7</v>
          </cell>
          <cell r="E21">
            <v>4.8</v>
          </cell>
          <cell r="F21">
            <v>4.8</v>
          </cell>
          <cell r="G21">
            <v>4.8</v>
          </cell>
          <cell r="I21">
            <v>5.0999999999999996</v>
          </cell>
          <cell r="J21">
            <v>4.8</v>
          </cell>
          <cell r="K21">
            <v>14.6</v>
          </cell>
          <cell r="L21">
            <v>14</v>
          </cell>
          <cell r="M21">
            <v>14.6</v>
          </cell>
          <cell r="N21">
            <v>14.3</v>
          </cell>
          <cell r="O21">
            <v>14.3</v>
          </cell>
          <cell r="P21">
            <v>14.3</v>
          </cell>
          <cell r="R21">
            <v>15.9</v>
          </cell>
          <cell r="S21">
            <v>14.3</v>
          </cell>
          <cell r="T21">
            <v>2.2000000000000002</v>
          </cell>
          <cell r="U21">
            <v>6.5</v>
          </cell>
          <cell r="V21">
            <v>6.8</v>
          </cell>
          <cell r="W21">
            <v>4.3</v>
          </cell>
          <cell r="X21">
            <v>4.3</v>
          </cell>
          <cell r="Y21">
            <v>6.7</v>
          </cell>
          <cell r="AA21">
            <v>6.3</v>
          </cell>
          <cell r="AB21">
            <v>4.3</v>
          </cell>
        </row>
        <row r="22">
          <cell r="A22">
            <v>18780</v>
          </cell>
          <cell r="B22">
            <v>5.0999999999999996</v>
          </cell>
          <cell r="C22">
            <v>5.0999999999999996</v>
          </cell>
          <cell r="D22">
            <v>4.9000000000000004</v>
          </cell>
          <cell r="E22">
            <v>5.0999999999999996</v>
          </cell>
          <cell r="F22">
            <v>5.0999999999999996</v>
          </cell>
          <cell r="G22">
            <v>5.2</v>
          </cell>
          <cell r="I22">
            <v>5.4</v>
          </cell>
          <cell r="J22">
            <v>5.0999999999999996</v>
          </cell>
          <cell r="K22">
            <v>18.600000000000001</v>
          </cell>
          <cell r="L22">
            <v>15.9</v>
          </cell>
          <cell r="M22">
            <v>16.7</v>
          </cell>
          <cell r="N22">
            <v>15.9</v>
          </cell>
          <cell r="O22">
            <v>15.9</v>
          </cell>
          <cell r="P22">
            <v>20.9</v>
          </cell>
          <cell r="R22">
            <v>17.399999999999999</v>
          </cell>
          <cell r="S22">
            <v>18.600000000000001</v>
          </cell>
          <cell r="T22">
            <v>8.5</v>
          </cell>
          <cell r="U22">
            <v>4.0999999999999996</v>
          </cell>
          <cell r="V22">
            <v>4.3</v>
          </cell>
          <cell r="W22">
            <v>6.3</v>
          </cell>
          <cell r="X22">
            <v>6.3</v>
          </cell>
          <cell r="Y22">
            <v>8.3000000000000007</v>
          </cell>
          <cell r="AA22">
            <v>5.9</v>
          </cell>
          <cell r="AB22">
            <v>6.3</v>
          </cell>
        </row>
        <row r="23">
          <cell r="A23">
            <v>18872</v>
          </cell>
          <cell r="B23">
            <v>5.4</v>
          </cell>
          <cell r="C23">
            <v>5.4</v>
          </cell>
          <cell r="D23">
            <v>5.0999999999999996</v>
          </cell>
          <cell r="E23">
            <v>5.4</v>
          </cell>
          <cell r="F23">
            <v>5.4</v>
          </cell>
          <cell r="G23">
            <v>5.4</v>
          </cell>
          <cell r="I23">
            <v>5.7</v>
          </cell>
          <cell r="J23">
            <v>5.3</v>
          </cell>
          <cell r="K23">
            <v>22.7</v>
          </cell>
          <cell r="L23">
            <v>20</v>
          </cell>
          <cell r="M23">
            <v>18.600000000000001</v>
          </cell>
          <cell r="N23">
            <v>22.7</v>
          </cell>
          <cell r="O23">
            <v>20</v>
          </cell>
          <cell r="P23">
            <v>22.7</v>
          </cell>
          <cell r="R23">
            <v>21.3</v>
          </cell>
          <cell r="S23">
            <v>20.5</v>
          </cell>
          <cell r="T23">
            <v>5.9</v>
          </cell>
          <cell r="U23">
            <v>5.9</v>
          </cell>
          <cell r="V23">
            <v>4.0999999999999996</v>
          </cell>
          <cell r="W23">
            <v>5.9</v>
          </cell>
          <cell r="X23">
            <v>5.9</v>
          </cell>
          <cell r="Y23">
            <v>3.8</v>
          </cell>
          <cell r="AA23">
            <v>5.6</v>
          </cell>
          <cell r="AB23">
            <v>3.9</v>
          </cell>
        </row>
        <row r="24">
          <cell r="A24">
            <v>18963</v>
          </cell>
          <cell r="B24">
            <v>5.7</v>
          </cell>
          <cell r="C24">
            <v>5.8</v>
          </cell>
          <cell r="D24">
            <v>5.6</v>
          </cell>
          <cell r="E24">
            <v>5.7</v>
          </cell>
          <cell r="F24">
            <v>5.7</v>
          </cell>
          <cell r="G24">
            <v>5.8</v>
          </cell>
          <cell r="I24">
            <v>6</v>
          </cell>
          <cell r="J24">
            <v>5.7</v>
          </cell>
          <cell r="K24">
            <v>23.9</v>
          </cell>
          <cell r="L24">
            <v>26.1</v>
          </cell>
          <cell r="M24">
            <v>27.3</v>
          </cell>
          <cell r="N24">
            <v>23.9</v>
          </cell>
          <cell r="O24">
            <v>23.9</v>
          </cell>
          <cell r="P24">
            <v>28.9</v>
          </cell>
          <cell r="R24">
            <v>25</v>
          </cell>
          <cell r="S24">
            <v>23.9</v>
          </cell>
          <cell r="T24">
            <v>5.6</v>
          </cell>
          <cell r="U24">
            <v>7.4</v>
          </cell>
          <cell r="V24">
            <v>9.8000000000000007</v>
          </cell>
          <cell r="W24">
            <v>5.6</v>
          </cell>
          <cell r="X24">
            <v>5.6</v>
          </cell>
          <cell r="Y24">
            <v>7.4</v>
          </cell>
          <cell r="AA24">
            <v>5.3</v>
          </cell>
          <cell r="AB24">
            <v>7.5</v>
          </cell>
        </row>
        <row r="25">
          <cell r="A25">
            <v>19054</v>
          </cell>
          <cell r="B25">
            <v>5.9</v>
          </cell>
          <cell r="C25">
            <v>5.9</v>
          </cell>
          <cell r="D25">
            <v>5.8</v>
          </cell>
          <cell r="E25">
            <v>5.9</v>
          </cell>
          <cell r="F25">
            <v>6</v>
          </cell>
          <cell r="G25">
            <v>6</v>
          </cell>
          <cell r="I25">
            <v>6.2</v>
          </cell>
          <cell r="J25">
            <v>5.9</v>
          </cell>
          <cell r="K25">
            <v>25.5</v>
          </cell>
          <cell r="L25">
            <v>20.399999999999999</v>
          </cell>
          <cell r="M25">
            <v>23.4</v>
          </cell>
          <cell r="N25">
            <v>22.9</v>
          </cell>
          <cell r="O25">
            <v>25</v>
          </cell>
          <cell r="P25">
            <v>25</v>
          </cell>
          <cell r="R25">
            <v>21.6</v>
          </cell>
          <cell r="S25">
            <v>22.9</v>
          </cell>
          <cell r="T25">
            <v>3.5</v>
          </cell>
          <cell r="U25">
            <v>1.7</v>
          </cell>
          <cell r="V25">
            <v>3.6</v>
          </cell>
          <cell r="W25">
            <v>3.5</v>
          </cell>
          <cell r="X25">
            <v>5.3</v>
          </cell>
          <cell r="Y25">
            <v>3.4</v>
          </cell>
          <cell r="AA25">
            <v>3.3</v>
          </cell>
          <cell r="AB25">
            <v>3.5</v>
          </cell>
        </row>
        <row r="26">
          <cell r="A26">
            <v>19146</v>
          </cell>
          <cell r="B26">
            <v>6.1</v>
          </cell>
          <cell r="C26">
            <v>6.2</v>
          </cell>
          <cell r="D26">
            <v>5.9</v>
          </cell>
          <cell r="E26">
            <v>6.2</v>
          </cell>
          <cell r="F26">
            <v>6.2</v>
          </cell>
          <cell r="G26">
            <v>6.2</v>
          </cell>
          <cell r="I26">
            <v>6.5</v>
          </cell>
          <cell r="J26">
            <v>6.1</v>
          </cell>
          <cell r="K26">
            <v>19.600000000000001</v>
          </cell>
          <cell r="L26">
            <v>21.6</v>
          </cell>
          <cell r="M26">
            <v>20.399999999999999</v>
          </cell>
          <cell r="N26">
            <v>21.6</v>
          </cell>
          <cell r="O26">
            <v>21.6</v>
          </cell>
          <cell r="P26">
            <v>19.2</v>
          </cell>
          <cell r="R26">
            <v>20.399999999999999</v>
          </cell>
          <cell r="S26">
            <v>19.600000000000001</v>
          </cell>
          <cell r="T26">
            <v>3.4</v>
          </cell>
          <cell r="U26">
            <v>5.0999999999999996</v>
          </cell>
          <cell r="V26">
            <v>1.7</v>
          </cell>
          <cell r="W26">
            <v>5.0999999999999996</v>
          </cell>
          <cell r="X26">
            <v>3.3</v>
          </cell>
          <cell r="Y26">
            <v>3.3</v>
          </cell>
          <cell r="AA26">
            <v>4.8</v>
          </cell>
          <cell r="AB26">
            <v>3.4</v>
          </cell>
        </row>
        <row r="27">
          <cell r="A27">
            <v>19238</v>
          </cell>
          <cell r="B27">
            <v>6.2</v>
          </cell>
          <cell r="C27">
            <v>6.3</v>
          </cell>
          <cell r="D27">
            <v>6.1</v>
          </cell>
          <cell r="E27">
            <v>6.3</v>
          </cell>
          <cell r="F27">
            <v>6.4</v>
          </cell>
          <cell r="G27">
            <v>6.3</v>
          </cell>
          <cell r="I27">
            <v>6.7</v>
          </cell>
          <cell r="J27">
            <v>6.2</v>
          </cell>
          <cell r="K27">
            <v>14.8</v>
          </cell>
          <cell r="L27">
            <v>16.7</v>
          </cell>
          <cell r="M27">
            <v>19.600000000000001</v>
          </cell>
          <cell r="N27">
            <v>16.7</v>
          </cell>
          <cell r="O27">
            <v>18.5</v>
          </cell>
          <cell r="P27">
            <v>16.7</v>
          </cell>
          <cell r="R27">
            <v>17.5</v>
          </cell>
          <cell r="S27">
            <v>17</v>
          </cell>
          <cell r="T27">
            <v>1.6</v>
          </cell>
          <cell r="U27">
            <v>1.6</v>
          </cell>
          <cell r="V27">
            <v>3.4</v>
          </cell>
          <cell r="W27">
            <v>1.6</v>
          </cell>
          <cell r="X27">
            <v>3.2</v>
          </cell>
          <cell r="Y27">
            <v>1.6</v>
          </cell>
          <cell r="AA27">
            <v>3.1</v>
          </cell>
          <cell r="AB27">
            <v>1.6</v>
          </cell>
        </row>
        <row r="28">
          <cell r="A28">
            <v>19329</v>
          </cell>
          <cell r="B28">
            <v>6.3</v>
          </cell>
          <cell r="C28">
            <v>6.3</v>
          </cell>
          <cell r="D28">
            <v>6.1</v>
          </cell>
          <cell r="E28">
            <v>6.3</v>
          </cell>
          <cell r="F28">
            <v>6.4</v>
          </cell>
          <cell r="G28">
            <v>6.4</v>
          </cell>
          <cell r="I28">
            <v>6.7</v>
          </cell>
          <cell r="J28">
            <v>6.3</v>
          </cell>
          <cell r="K28">
            <v>10.5</v>
          </cell>
          <cell r="L28">
            <v>8.6</v>
          </cell>
          <cell r="M28">
            <v>8.9</v>
          </cell>
          <cell r="N28">
            <v>10.5</v>
          </cell>
          <cell r="O28">
            <v>12.3</v>
          </cell>
          <cell r="P28">
            <v>10.3</v>
          </cell>
          <cell r="R28">
            <v>11.7</v>
          </cell>
          <cell r="S28">
            <v>10.5</v>
          </cell>
          <cell r="T28">
            <v>1.6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1.6</v>
          </cell>
          <cell r="AA28">
            <v>0</v>
          </cell>
          <cell r="AB28">
            <v>1.6</v>
          </cell>
        </row>
        <row r="29">
          <cell r="A29">
            <v>19419</v>
          </cell>
          <cell r="B29">
            <v>6.3</v>
          </cell>
          <cell r="C29">
            <v>6.4</v>
          </cell>
          <cell r="D29">
            <v>6.1</v>
          </cell>
          <cell r="E29">
            <v>6.4</v>
          </cell>
          <cell r="F29">
            <v>6.5</v>
          </cell>
          <cell r="G29">
            <v>6.5</v>
          </cell>
          <cell r="I29">
            <v>6.8</v>
          </cell>
          <cell r="J29">
            <v>6.3</v>
          </cell>
          <cell r="K29">
            <v>6.8</v>
          </cell>
          <cell r="L29">
            <v>8.5</v>
          </cell>
          <cell r="M29">
            <v>5.2</v>
          </cell>
          <cell r="N29">
            <v>8.5</v>
          </cell>
          <cell r="O29">
            <v>8.3000000000000007</v>
          </cell>
          <cell r="P29">
            <v>8.3000000000000007</v>
          </cell>
          <cell r="R29">
            <v>9.6999999999999993</v>
          </cell>
          <cell r="S29">
            <v>6.8</v>
          </cell>
          <cell r="T29">
            <v>0</v>
          </cell>
          <cell r="U29">
            <v>1.6</v>
          </cell>
          <cell r="V29">
            <v>0</v>
          </cell>
          <cell r="W29">
            <v>1.6</v>
          </cell>
          <cell r="X29">
            <v>1.6</v>
          </cell>
          <cell r="Y29">
            <v>1.6</v>
          </cell>
          <cell r="AA29">
            <v>1.5</v>
          </cell>
          <cell r="AB29">
            <v>0</v>
          </cell>
        </row>
        <row r="30">
          <cell r="A30">
            <v>19511</v>
          </cell>
          <cell r="B30">
            <v>6.4</v>
          </cell>
          <cell r="C30">
            <v>6.5</v>
          </cell>
          <cell r="D30">
            <v>6.2</v>
          </cell>
          <cell r="E30">
            <v>6.4</v>
          </cell>
          <cell r="F30">
            <v>6.5</v>
          </cell>
          <cell r="G30">
            <v>6.6</v>
          </cell>
          <cell r="I30">
            <v>6.8</v>
          </cell>
          <cell r="J30">
            <v>6.4</v>
          </cell>
          <cell r="K30">
            <v>4.9000000000000004</v>
          </cell>
          <cell r="L30">
            <v>4.8</v>
          </cell>
          <cell r="M30">
            <v>5.0999999999999996</v>
          </cell>
          <cell r="N30">
            <v>3.2</v>
          </cell>
          <cell r="O30">
            <v>4.8</v>
          </cell>
          <cell r="P30">
            <v>6.5</v>
          </cell>
          <cell r="R30">
            <v>4.5999999999999996</v>
          </cell>
          <cell r="S30">
            <v>4.9000000000000004</v>
          </cell>
          <cell r="T30">
            <v>1.6</v>
          </cell>
          <cell r="U30">
            <v>1.6</v>
          </cell>
          <cell r="V30">
            <v>1.6</v>
          </cell>
          <cell r="W30">
            <v>0</v>
          </cell>
          <cell r="X30">
            <v>0</v>
          </cell>
          <cell r="Y30">
            <v>1.5</v>
          </cell>
          <cell r="AA30">
            <v>0</v>
          </cell>
          <cell r="AB30">
            <v>1.6</v>
          </cell>
        </row>
        <row r="31">
          <cell r="A31">
            <v>19603</v>
          </cell>
          <cell r="B31">
            <v>6.4</v>
          </cell>
          <cell r="C31">
            <v>6.5</v>
          </cell>
          <cell r="D31">
            <v>6.2</v>
          </cell>
          <cell r="E31">
            <v>6.5</v>
          </cell>
          <cell r="F31">
            <v>6.6</v>
          </cell>
          <cell r="G31">
            <v>6.8</v>
          </cell>
          <cell r="I31">
            <v>6.9</v>
          </cell>
          <cell r="J31">
            <v>6.5</v>
          </cell>
          <cell r="K31">
            <v>3.2</v>
          </cell>
          <cell r="L31">
            <v>3.2</v>
          </cell>
          <cell r="M31">
            <v>1.6</v>
          </cell>
          <cell r="N31">
            <v>3.2</v>
          </cell>
          <cell r="O31">
            <v>3.1</v>
          </cell>
          <cell r="P31">
            <v>7.9</v>
          </cell>
          <cell r="R31">
            <v>3</v>
          </cell>
          <cell r="S31">
            <v>4.8</v>
          </cell>
          <cell r="T31">
            <v>0</v>
          </cell>
          <cell r="U31">
            <v>0</v>
          </cell>
          <cell r="V31">
            <v>0</v>
          </cell>
          <cell r="W31">
            <v>1.6</v>
          </cell>
          <cell r="X31">
            <v>1.5</v>
          </cell>
          <cell r="Y31">
            <v>3</v>
          </cell>
          <cell r="AA31">
            <v>1.5</v>
          </cell>
          <cell r="AB31">
            <v>1.6</v>
          </cell>
        </row>
        <row r="32">
          <cell r="A32">
            <v>19694</v>
          </cell>
          <cell r="B32">
            <v>6.4</v>
          </cell>
          <cell r="C32">
            <v>6.5</v>
          </cell>
          <cell r="D32">
            <v>6.2</v>
          </cell>
          <cell r="E32">
            <v>6.5</v>
          </cell>
          <cell r="F32">
            <v>6.6</v>
          </cell>
          <cell r="G32">
            <v>6.8</v>
          </cell>
          <cell r="I32">
            <v>7</v>
          </cell>
          <cell r="J32">
            <v>6.4</v>
          </cell>
          <cell r="K32">
            <v>1.6</v>
          </cell>
          <cell r="L32">
            <v>3.2</v>
          </cell>
          <cell r="M32">
            <v>1.6</v>
          </cell>
          <cell r="N32">
            <v>3.2</v>
          </cell>
          <cell r="O32">
            <v>3.1</v>
          </cell>
          <cell r="P32">
            <v>6.3</v>
          </cell>
          <cell r="R32">
            <v>4.5</v>
          </cell>
          <cell r="S32">
            <v>1.6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AA32">
            <v>1.4</v>
          </cell>
          <cell r="AB32">
            <v>-1.5</v>
          </cell>
        </row>
        <row r="33">
          <cell r="A33">
            <v>19784</v>
          </cell>
          <cell r="B33">
            <v>6.4</v>
          </cell>
          <cell r="C33">
            <v>6.5</v>
          </cell>
          <cell r="D33">
            <v>6.2</v>
          </cell>
          <cell r="E33">
            <v>6.5</v>
          </cell>
          <cell r="F33">
            <v>6.6</v>
          </cell>
          <cell r="G33">
            <v>6.8</v>
          </cell>
          <cell r="I33">
            <v>6.9</v>
          </cell>
          <cell r="J33">
            <v>6.5</v>
          </cell>
          <cell r="K33">
            <v>1.6</v>
          </cell>
          <cell r="L33">
            <v>1.6</v>
          </cell>
          <cell r="M33">
            <v>1.6</v>
          </cell>
          <cell r="N33">
            <v>1.6</v>
          </cell>
          <cell r="O33">
            <v>1.5</v>
          </cell>
          <cell r="P33">
            <v>4.5999999999999996</v>
          </cell>
          <cell r="R33">
            <v>1.5</v>
          </cell>
          <cell r="S33">
            <v>3.2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AA33">
            <v>-1.4</v>
          </cell>
          <cell r="AB33">
            <v>1.6</v>
          </cell>
        </row>
        <row r="34">
          <cell r="A34">
            <v>19876</v>
          </cell>
          <cell r="B34">
            <v>6.4</v>
          </cell>
          <cell r="C34">
            <v>6.5</v>
          </cell>
          <cell r="D34">
            <v>6.2</v>
          </cell>
          <cell r="E34">
            <v>6.5</v>
          </cell>
          <cell r="F34">
            <v>6.7</v>
          </cell>
          <cell r="G34">
            <v>6.8</v>
          </cell>
          <cell r="I34">
            <v>6.9</v>
          </cell>
          <cell r="J34">
            <v>6.5</v>
          </cell>
          <cell r="K34">
            <v>0</v>
          </cell>
          <cell r="L34">
            <v>0</v>
          </cell>
          <cell r="M34">
            <v>0</v>
          </cell>
          <cell r="N34">
            <v>1.6</v>
          </cell>
          <cell r="O34">
            <v>3.1</v>
          </cell>
          <cell r="P34">
            <v>3</v>
          </cell>
          <cell r="R34">
            <v>1.5</v>
          </cell>
          <cell r="S34">
            <v>1.6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1.5</v>
          </cell>
          <cell r="Y34">
            <v>0</v>
          </cell>
          <cell r="AA34">
            <v>0</v>
          </cell>
          <cell r="AB34">
            <v>0</v>
          </cell>
        </row>
        <row r="35">
          <cell r="A35">
            <v>19968</v>
          </cell>
          <cell r="B35">
            <v>6.4</v>
          </cell>
          <cell r="C35">
            <v>6.4</v>
          </cell>
          <cell r="D35">
            <v>6.2</v>
          </cell>
          <cell r="E35">
            <v>6.5</v>
          </cell>
          <cell r="F35">
            <v>6.7</v>
          </cell>
          <cell r="G35">
            <v>6.7</v>
          </cell>
          <cell r="I35">
            <v>6.9</v>
          </cell>
          <cell r="J35">
            <v>6.5</v>
          </cell>
          <cell r="K35">
            <v>0</v>
          </cell>
          <cell r="L35">
            <v>-1.5</v>
          </cell>
          <cell r="M35">
            <v>0</v>
          </cell>
          <cell r="N35">
            <v>0</v>
          </cell>
          <cell r="O35">
            <v>1.5</v>
          </cell>
          <cell r="P35">
            <v>-1.5</v>
          </cell>
          <cell r="R35">
            <v>0</v>
          </cell>
          <cell r="S35">
            <v>0</v>
          </cell>
          <cell r="T35">
            <v>0</v>
          </cell>
          <cell r="U35">
            <v>-1.5</v>
          </cell>
          <cell r="V35">
            <v>0</v>
          </cell>
          <cell r="W35">
            <v>0</v>
          </cell>
          <cell r="X35">
            <v>0</v>
          </cell>
          <cell r="Y35">
            <v>-1.5</v>
          </cell>
          <cell r="AA35">
            <v>0</v>
          </cell>
          <cell r="AB35">
            <v>0</v>
          </cell>
        </row>
        <row r="36">
          <cell r="A36">
            <v>20059</v>
          </cell>
          <cell r="B36">
            <v>6.4</v>
          </cell>
          <cell r="C36">
            <v>6.4</v>
          </cell>
          <cell r="D36">
            <v>6.2</v>
          </cell>
          <cell r="E36">
            <v>6.5</v>
          </cell>
          <cell r="F36">
            <v>6.7</v>
          </cell>
          <cell r="G36">
            <v>6.7</v>
          </cell>
          <cell r="I36">
            <v>7</v>
          </cell>
          <cell r="J36">
            <v>6.5</v>
          </cell>
          <cell r="K36">
            <v>0</v>
          </cell>
          <cell r="L36">
            <v>-1.5</v>
          </cell>
          <cell r="M36">
            <v>0</v>
          </cell>
          <cell r="N36">
            <v>0</v>
          </cell>
          <cell r="O36">
            <v>1.5</v>
          </cell>
          <cell r="P36">
            <v>-1.5</v>
          </cell>
          <cell r="R36">
            <v>0</v>
          </cell>
          <cell r="S36">
            <v>1.6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AA36">
            <v>1.4</v>
          </cell>
          <cell r="AB36">
            <v>0</v>
          </cell>
        </row>
        <row r="37">
          <cell r="A37">
            <v>20149</v>
          </cell>
          <cell r="B37">
            <v>6.5</v>
          </cell>
          <cell r="C37">
            <v>6.5</v>
          </cell>
          <cell r="D37">
            <v>6.3</v>
          </cell>
          <cell r="E37">
            <v>6.6</v>
          </cell>
          <cell r="F37">
            <v>6.7</v>
          </cell>
          <cell r="G37">
            <v>6.8</v>
          </cell>
          <cell r="I37">
            <v>7</v>
          </cell>
          <cell r="J37">
            <v>6.5</v>
          </cell>
          <cell r="K37">
            <v>1.6</v>
          </cell>
          <cell r="L37">
            <v>0</v>
          </cell>
          <cell r="M37">
            <v>1.6</v>
          </cell>
          <cell r="N37">
            <v>1.5</v>
          </cell>
          <cell r="O37">
            <v>1.5</v>
          </cell>
          <cell r="P37">
            <v>0</v>
          </cell>
          <cell r="R37">
            <v>1.4</v>
          </cell>
          <cell r="S37">
            <v>0</v>
          </cell>
          <cell r="T37">
            <v>1.6</v>
          </cell>
          <cell r="U37">
            <v>1.6</v>
          </cell>
          <cell r="V37">
            <v>1.6</v>
          </cell>
          <cell r="W37">
            <v>1.5</v>
          </cell>
          <cell r="X37">
            <v>0</v>
          </cell>
          <cell r="Y37">
            <v>1.5</v>
          </cell>
          <cell r="AA37">
            <v>0</v>
          </cell>
          <cell r="AB37">
            <v>0</v>
          </cell>
        </row>
        <row r="38">
          <cell r="A38">
            <v>20241</v>
          </cell>
          <cell r="B38">
            <v>6.5</v>
          </cell>
          <cell r="C38">
            <v>6.6</v>
          </cell>
          <cell r="D38">
            <v>6.3</v>
          </cell>
          <cell r="E38">
            <v>6.6</v>
          </cell>
          <cell r="F38">
            <v>6.8</v>
          </cell>
          <cell r="G38">
            <v>6.8</v>
          </cell>
          <cell r="I38">
            <v>7.1</v>
          </cell>
          <cell r="J38">
            <v>6.6</v>
          </cell>
          <cell r="K38">
            <v>1.6</v>
          </cell>
          <cell r="L38">
            <v>1.5</v>
          </cell>
          <cell r="M38">
            <v>1.6</v>
          </cell>
          <cell r="N38">
            <v>1.5</v>
          </cell>
          <cell r="O38">
            <v>1.5</v>
          </cell>
          <cell r="P38">
            <v>0</v>
          </cell>
          <cell r="R38">
            <v>2.9</v>
          </cell>
          <cell r="S38">
            <v>1.5</v>
          </cell>
          <cell r="T38">
            <v>0</v>
          </cell>
          <cell r="U38">
            <v>1.5</v>
          </cell>
          <cell r="V38">
            <v>0</v>
          </cell>
          <cell r="W38">
            <v>0</v>
          </cell>
          <cell r="X38">
            <v>1.5</v>
          </cell>
          <cell r="Y38">
            <v>0</v>
          </cell>
          <cell r="AA38">
            <v>1.4</v>
          </cell>
          <cell r="AB38">
            <v>1.5</v>
          </cell>
        </row>
        <row r="39">
          <cell r="A39">
            <v>20333</v>
          </cell>
          <cell r="B39">
            <v>6.5</v>
          </cell>
          <cell r="C39">
            <v>6.7</v>
          </cell>
          <cell r="D39">
            <v>6.3</v>
          </cell>
          <cell r="E39">
            <v>6.6</v>
          </cell>
          <cell r="F39">
            <v>6.8</v>
          </cell>
          <cell r="G39">
            <v>7</v>
          </cell>
          <cell r="I39">
            <v>7.2</v>
          </cell>
          <cell r="J39">
            <v>6.6</v>
          </cell>
          <cell r="K39">
            <v>1.6</v>
          </cell>
          <cell r="L39">
            <v>4.7</v>
          </cell>
          <cell r="M39">
            <v>1.6</v>
          </cell>
          <cell r="N39">
            <v>1.5</v>
          </cell>
          <cell r="O39">
            <v>1.5</v>
          </cell>
          <cell r="P39">
            <v>4.5</v>
          </cell>
          <cell r="R39">
            <v>4.3</v>
          </cell>
          <cell r="S39">
            <v>1.5</v>
          </cell>
          <cell r="T39">
            <v>0</v>
          </cell>
          <cell r="U39">
            <v>1.5</v>
          </cell>
          <cell r="V39">
            <v>0</v>
          </cell>
          <cell r="W39">
            <v>0</v>
          </cell>
          <cell r="X39">
            <v>0</v>
          </cell>
          <cell r="Y39">
            <v>2.9</v>
          </cell>
          <cell r="AA39">
            <v>1.4</v>
          </cell>
          <cell r="AB39">
            <v>0</v>
          </cell>
        </row>
        <row r="40">
          <cell r="A40">
            <v>20424</v>
          </cell>
          <cell r="B40">
            <v>6.6</v>
          </cell>
          <cell r="C40">
            <v>6.8</v>
          </cell>
          <cell r="D40">
            <v>6.4</v>
          </cell>
          <cell r="E40">
            <v>6.7</v>
          </cell>
          <cell r="F40">
            <v>6.9</v>
          </cell>
          <cell r="G40">
            <v>7.1</v>
          </cell>
          <cell r="I40">
            <v>7.2</v>
          </cell>
          <cell r="J40">
            <v>6.7</v>
          </cell>
          <cell r="K40">
            <v>3.1</v>
          </cell>
          <cell r="L40">
            <v>6.3</v>
          </cell>
          <cell r="M40">
            <v>3.2</v>
          </cell>
          <cell r="N40">
            <v>3.1</v>
          </cell>
          <cell r="O40">
            <v>3</v>
          </cell>
          <cell r="P40">
            <v>6</v>
          </cell>
          <cell r="R40">
            <v>2.9</v>
          </cell>
          <cell r="S40">
            <v>3.1</v>
          </cell>
          <cell r="T40">
            <v>1.5</v>
          </cell>
          <cell r="U40">
            <v>1.5</v>
          </cell>
          <cell r="V40">
            <v>1.6</v>
          </cell>
          <cell r="W40">
            <v>1.5</v>
          </cell>
          <cell r="X40">
            <v>1.5</v>
          </cell>
          <cell r="Y40">
            <v>1.4</v>
          </cell>
          <cell r="AA40">
            <v>0</v>
          </cell>
          <cell r="AB40">
            <v>1.5</v>
          </cell>
        </row>
        <row r="41">
          <cell r="A41">
            <v>20515</v>
          </cell>
          <cell r="B41">
            <v>6.6</v>
          </cell>
          <cell r="C41">
            <v>6.9</v>
          </cell>
          <cell r="D41">
            <v>6.5</v>
          </cell>
          <cell r="E41">
            <v>6.8</v>
          </cell>
          <cell r="F41">
            <v>6.9</v>
          </cell>
          <cell r="G41">
            <v>7.2</v>
          </cell>
          <cell r="I41">
            <v>7.3</v>
          </cell>
          <cell r="J41">
            <v>6.7</v>
          </cell>
          <cell r="K41">
            <v>1.5</v>
          </cell>
          <cell r="L41">
            <v>6.2</v>
          </cell>
          <cell r="M41">
            <v>3.2</v>
          </cell>
          <cell r="N41">
            <v>3</v>
          </cell>
          <cell r="O41">
            <v>3</v>
          </cell>
          <cell r="P41">
            <v>5.9</v>
          </cell>
          <cell r="R41">
            <v>4.3</v>
          </cell>
          <cell r="S41">
            <v>3.1</v>
          </cell>
          <cell r="T41">
            <v>0</v>
          </cell>
          <cell r="U41">
            <v>1.5</v>
          </cell>
          <cell r="V41">
            <v>1.6</v>
          </cell>
          <cell r="W41">
            <v>1.5</v>
          </cell>
          <cell r="X41">
            <v>0</v>
          </cell>
          <cell r="Y41">
            <v>1.4</v>
          </cell>
          <cell r="AA41">
            <v>1.4</v>
          </cell>
          <cell r="AB41">
            <v>0</v>
          </cell>
        </row>
        <row r="42">
          <cell r="A42">
            <v>20607</v>
          </cell>
          <cell r="B42">
            <v>6.9</v>
          </cell>
          <cell r="C42">
            <v>7.2</v>
          </cell>
          <cell r="D42">
            <v>6.7</v>
          </cell>
          <cell r="E42">
            <v>7</v>
          </cell>
          <cell r="F42">
            <v>7.1</v>
          </cell>
          <cell r="G42">
            <v>7.4</v>
          </cell>
          <cell r="I42">
            <v>7.4</v>
          </cell>
          <cell r="J42">
            <v>7</v>
          </cell>
          <cell r="K42">
            <v>6.2</v>
          </cell>
          <cell r="L42">
            <v>9.1</v>
          </cell>
          <cell r="M42">
            <v>6.3</v>
          </cell>
          <cell r="N42">
            <v>6.1</v>
          </cell>
          <cell r="O42">
            <v>4.4000000000000004</v>
          </cell>
          <cell r="P42">
            <v>8.8000000000000007</v>
          </cell>
          <cell r="R42">
            <v>4.2</v>
          </cell>
          <cell r="S42">
            <v>6.1</v>
          </cell>
          <cell r="T42">
            <v>4.5</v>
          </cell>
          <cell r="U42">
            <v>4.3</v>
          </cell>
          <cell r="V42">
            <v>3.1</v>
          </cell>
          <cell r="W42">
            <v>2.9</v>
          </cell>
          <cell r="X42">
            <v>2.9</v>
          </cell>
          <cell r="Y42">
            <v>2.8</v>
          </cell>
          <cell r="AA42">
            <v>1.4</v>
          </cell>
          <cell r="AB42">
            <v>4.5</v>
          </cell>
        </row>
        <row r="43">
          <cell r="A43">
            <v>20699</v>
          </cell>
          <cell r="B43">
            <v>7.1</v>
          </cell>
          <cell r="C43">
            <v>7.3</v>
          </cell>
          <cell r="D43">
            <v>6.8</v>
          </cell>
          <cell r="E43">
            <v>7.1</v>
          </cell>
          <cell r="F43">
            <v>7.1</v>
          </cell>
          <cell r="G43">
            <v>7.5</v>
          </cell>
          <cell r="I43">
            <v>7.6</v>
          </cell>
          <cell r="J43">
            <v>7.1</v>
          </cell>
          <cell r="K43">
            <v>9.1999999999999993</v>
          </cell>
          <cell r="L43">
            <v>9</v>
          </cell>
          <cell r="M43">
            <v>7.9</v>
          </cell>
          <cell r="N43">
            <v>7.6</v>
          </cell>
          <cell r="O43">
            <v>4.4000000000000004</v>
          </cell>
          <cell r="P43">
            <v>7.1</v>
          </cell>
          <cell r="R43">
            <v>5.6</v>
          </cell>
          <cell r="S43">
            <v>7.6</v>
          </cell>
          <cell r="T43">
            <v>2.9</v>
          </cell>
          <cell r="U43">
            <v>1.4</v>
          </cell>
          <cell r="V43">
            <v>1.5</v>
          </cell>
          <cell r="W43">
            <v>1.4</v>
          </cell>
          <cell r="X43">
            <v>0</v>
          </cell>
          <cell r="Y43">
            <v>1.4</v>
          </cell>
          <cell r="AA43">
            <v>2.7</v>
          </cell>
          <cell r="AB43">
            <v>1.4</v>
          </cell>
        </row>
        <row r="44">
          <cell r="A44">
            <v>20790</v>
          </cell>
          <cell r="B44">
            <v>7.1</v>
          </cell>
          <cell r="C44">
            <v>7.3</v>
          </cell>
          <cell r="D44">
            <v>6.8</v>
          </cell>
          <cell r="E44">
            <v>7.1</v>
          </cell>
          <cell r="F44">
            <v>7.2</v>
          </cell>
          <cell r="G44">
            <v>7.6</v>
          </cell>
          <cell r="I44">
            <v>7.7</v>
          </cell>
          <cell r="J44">
            <v>7.1</v>
          </cell>
          <cell r="K44">
            <v>7.6</v>
          </cell>
          <cell r="L44">
            <v>7.4</v>
          </cell>
          <cell r="M44">
            <v>6.3</v>
          </cell>
          <cell r="N44">
            <v>6</v>
          </cell>
          <cell r="O44">
            <v>4.3</v>
          </cell>
          <cell r="P44">
            <v>7</v>
          </cell>
          <cell r="R44">
            <v>6.9</v>
          </cell>
          <cell r="S44">
            <v>6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1.4</v>
          </cell>
          <cell r="Y44">
            <v>1.3</v>
          </cell>
          <cell r="AA44">
            <v>1.3</v>
          </cell>
          <cell r="AB44">
            <v>0</v>
          </cell>
        </row>
        <row r="45">
          <cell r="A45">
            <v>20880</v>
          </cell>
          <cell r="B45">
            <v>7.1</v>
          </cell>
          <cell r="C45">
            <v>7.2</v>
          </cell>
          <cell r="D45">
            <v>6.8</v>
          </cell>
          <cell r="E45">
            <v>7</v>
          </cell>
          <cell r="F45">
            <v>7.2</v>
          </cell>
          <cell r="G45">
            <v>7.6</v>
          </cell>
          <cell r="I45">
            <v>7.7</v>
          </cell>
          <cell r="J45">
            <v>7.1</v>
          </cell>
          <cell r="K45">
            <v>7.6</v>
          </cell>
          <cell r="L45">
            <v>4.3</v>
          </cell>
          <cell r="M45">
            <v>4.5999999999999996</v>
          </cell>
          <cell r="N45">
            <v>2.9</v>
          </cell>
          <cell r="O45">
            <v>4.3</v>
          </cell>
          <cell r="P45">
            <v>5.6</v>
          </cell>
          <cell r="R45">
            <v>5.5</v>
          </cell>
          <cell r="S45">
            <v>6</v>
          </cell>
          <cell r="T45">
            <v>0</v>
          </cell>
          <cell r="U45">
            <v>-1.4</v>
          </cell>
          <cell r="V45">
            <v>0</v>
          </cell>
          <cell r="W45">
            <v>-1.4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</row>
        <row r="46">
          <cell r="A46">
            <v>20972</v>
          </cell>
          <cell r="B46">
            <v>7.1</v>
          </cell>
          <cell r="C46">
            <v>7.3</v>
          </cell>
          <cell r="D46">
            <v>6.9</v>
          </cell>
          <cell r="E46">
            <v>7.1</v>
          </cell>
          <cell r="F46">
            <v>7.3</v>
          </cell>
          <cell r="G46">
            <v>7.6</v>
          </cell>
          <cell r="I46">
            <v>7.7</v>
          </cell>
          <cell r="J46">
            <v>7.2</v>
          </cell>
          <cell r="K46">
            <v>2.9</v>
          </cell>
          <cell r="L46">
            <v>1.4</v>
          </cell>
          <cell r="M46">
            <v>3</v>
          </cell>
          <cell r="N46">
            <v>1.4</v>
          </cell>
          <cell r="O46">
            <v>2.8</v>
          </cell>
          <cell r="P46">
            <v>2.7</v>
          </cell>
          <cell r="R46">
            <v>4.0999999999999996</v>
          </cell>
          <cell r="S46">
            <v>2.9</v>
          </cell>
          <cell r="T46">
            <v>0</v>
          </cell>
          <cell r="U46">
            <v>1.4</v>
          </cell>
          <cell r="V46">
            <v>1.5</v>
          </cell>
          <cell r="W46">
            <v>1.4</v>
          </cell>
          <cell r="X46">
            <v>1.4</v>
          </cell>
          <cell r="Y46">
            <v>0</v>
          </cell>
          <cell r="AA46">
            <v>0</v>
          </cell>
          <cell r="AB46">
            <v>1.4</v>
          </cell>
        </row>
        <row r="47">
          <cell r="A47">
            <v>21064</v>
          </cell>
          <cell r="B47">
            <v>7.2</v>
          </cell>
          <cell r="C47">
            <v>7.3</v>
          </cell>
          <cell r="D47">
            <v>6.9</v>
          </cell>
          <cell r="E47">
            <v>7.1</v>
          </cell>
          <cell r="F47">
            <v>7.3</v>
          </cell>
          <cell r="G47">
            <v>7.6</v>
          </cell>
          <cell r="I47">
            <v>7.7</v>
          </cell>
          <cell r="J47">
            <v>7.2</v>
          </cell>
          <cell r="K47">
            <v>1.4</v>
          </cell>
          <cell r="L47">
            <v>0</v>
          </cell>
          <cell r="M47">
            <v>1.5</v>
          </cell>
          <cell r="N47">
            <v>0</v>
          </cell>
          <cell r="O47">
            <v>2.8</v>
          </cell>
          <cell r="P47">
            <v>1.3</v>
          </cell>
          <cell r="R47">
            <v>1.3</v>
          </cell>
          <cell r="S47">
            <v>1.4</v>
          </cell>
          <cell r="T47">
            <v>1.4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</row>
        <row r="48">
          <cell r="A48">
            <v>21155</v>
          </cell>
          <cell r="B48">
            <v>7.2</v>
          </cell>
          <cell r="C48">
            <v>7.3</v>
          </cell>
          <cell r="D48">
            <v>6.9</v>
          </cell>
          <cell r="E48">
            <v>7.1</v>
          </cell>
          <cell r="F48">
            <v>7.2</v>
          </cell>
          <cell r="G48">
            <v>7.6</v>
          </cell>
          <cell r="I48">
            <v>7.7</v>
          </cell>
          <cell r="J48">
            <v>7.2</v>
          </cell>
          <cell r="K48">
            <v>1.4</v>
          </cell>
          <cell r="L48">
            <v>0</v>
          </cell>
          <cell r="M48">
            <v>1.5</v>
          </cell>
          <cell r="N48">
            <v>0</v>
          </cell>
          <cell r="O48">
            <v>0</v>
          </cell>
          <cell r="P48">
            <v>0</v>
          </cell>
          <cell r="R48">
            <v>0</v>
          </cell>
          <cell r="S48">
            <v>1.4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-1.4</v>
          </cell>
          <cell r="Y48">
            <v>0</v>
          </cell>
          <cell r="AA48">
            <v>0</v>
          </cell>
          <cell r="AB48">
            <v>0</v>
          </cell>
        </row>
        <row r="49">
          <cell r="A49">
            <v>21245</v>
          </cell>
          <cell r="B49">
            <v>7.3</v>
          </cell>
          <cell r="C49">
            <v>7.3</v>
          </cell>
          <cell r="D49">
            <v>7</v>
          </cell>
          <cell r="E49">
            <v>7.1</v>
          </cell>
          <cell r="F49">
            <v>7.2</v>
          </cell>
          <cell r="G49">
            <v>7.6</v>
          </cell>
          <cell r="I49">
            <v>7.7</v>
          </cell>
          <cell r="J49">
            <v>7.2</v>
          </cell>
          <cell r="K49">
            <v>2.8</v>
          </cell>
          <cell r="L49">
            <v>1.4</v>
          </cell>
          <cell r="M49">
            <v>2.9</v>
          </cell>
          <cell r="N49">
            <v>1.4</v>
          </cell>
          <cell r="O49">
            <v>0</v>
          </cell>
          <cell r="P49">
            <v>0</v>
          </cell>
          <cell r="R49">
            <v>0</v>
          </cell>
          <cell r="S49">
            <v>1.4</v>
          </cell>
          <cell r="T49">
            <v>1.4</v>
          </cell>
          <cell r="U49">
            <v>0</v>
          </cell>
          <cell r="V49">
            <v>1.4</v>
          </cell>
          <cell r="W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</row>
        <row r="50">
          <cell r="A50">
            <v>21337</v>
          </cell>
          <cell r="B50">
            <v>7.3</v>
          </cell>
          <cell r="C50">
            <v>7.3</v>
          </cell>
          <cell r="D50">
            <v>7</v>
          </cell>
          <cell r="E50">
            <v>7.1</v>
          </cell>
          <cell r="F50">
            <v>7.3</v>
          </cell>
          <cell r="G50">
            <v>7.6</v>
          </cell>
          <cell r="I50">
            <v>7.8</v>
          </cell>
          <cell r="J50">
            <v>7.2</v>
          </cell>
          <cell r="K50">
            <v>2.8</v>
          </cell>
          <cell r="L50">
            <v>0</v>
          </cell>
          <cell r="M50">
            <v>1.4</v>
          </cell>
          <cell r="N50">
            <v>0</v>
          </cell>
          <cell r="O50">
            <v>0</v>
          </cell>
          <cell r="P50">
            <v>0</v>
          </cell>
          <cell r="R50">
            <v>1.3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1.4</v>
          </cell>
          <cell r="Y50">
            <v>0</v>
          </cell>
          <cell r="AA50">
            <v>1.3</v>
          </cell>
          <cell r="AB50">
            <v>0</v>
          </cell>
        </row>
        <row r="51">
          <cell r="A51">
            <v>21429</v>
          </cell>
          <cell r="B51">
            <v>7.2</v>
          </cell>
          <cell r="C51">
            <v>7.3</v>
          </cell>
          <cell r="D51">
            <v>7.1</v>
          </cell>
          <cell r="E51">
            <v>7.2</v>
          </cell>
          <cell r="F51">
            <v>7.3</v>
          </cell>
          <cell r="G51">
            <v>7.6</v>
          </cell>
          <cell r="I51">
            <v>7.7</v>
          </cell>
          <cell r="J51">
            <v>7.2</v>
          </cell>
          <cell r="K51">
            <v>0</v>
          </cell>
          <cell r="L51">
            <v>0</v>
          </cell>
          <cell r="M51">
            <v>2.9</v>
          </cell>
          <cell r="N51">
            <v>1.4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-1.4</v>
          </cell>
          <cell r="U51">
            <v>0</v>
          </cell>
          <cell r="V51">
            <v>1.4</v>
          </cell>
          <cell r="W51">
            <v>1.4</v>
          </cell>
          <cell r="X51">
            <v>0</v>
          </cell>
          <cell r="Y51">
            <v>0</v>
          </cell>
          <cell r="AA51">
            <v>-1.3</v>
          </cell>
          <cell r="AB51">
            <v>0</v>
          </cell>
        </row>
        <row r="52">
          <cell r="A52">
            <v>21520</v>
          </cell>
          <cell r="B52">
            <v>7.3</v>
          </cell>
          <cell r="C52">
            <v>7.5</v>
          </cell>
          <cell r="D52">
            <v>7.2</v>
          </cell>
          <cell r="E52">
            <v>7.2</v>
          </cell>
          <cell r="F52">
            <v>7.3</v>
          </cell>
          <cell r="G52">
            <v>7.7</v>
          </cell>
          <cell r="I52">
            <v>7.8</v>
          </cell>
          <cell r="J52">
            <v>7.3</v>
          </cell>
          <cell r="K52">
            <v>1.4</v>
          </cell>
          <cell r="L52">
            <v>2.7</v>
          </cell>
          <cell r="M52">
            <v>4.3</v>
          </cell>
          <cell r="N52">
            <v>1.4</v>
          </cell>
          <cell r="O52">
            <v>1.4</v>
          </cell>
          <cell r="P52">
            <v>1.3</v>
          </cell>
          <cell r="R52">
            <v>1.3</v>
          </cell>
          <cell r="S52">
            <v>1.4</v>
          </cell>
          <cell r="T52">
            <v>1.4</v>
          </cell>
          <cell r="U52">
            <v>2.7</v>
          </cell>
          <cell r="V52">
            <v>1.4</v>
          </cell>
          <cell r="W52">
            <v>0</v>
          </cell>
          <cell r="X52">
            <v>0</v>
          </cell>
          <cell r="Y52">
            <v>1.3</v>
          </cell>
          <cell r="AA52">
            <v>1.3</v>
          </cell>
          <cell r="AB52">
            <v>1.4</v>
          </cell>
        </row>
        <row r="53">
          <cell r="A53">
            <v>21610</v>
          </cell>
          <cell r="B53">
            <v>7.3</v>
          </cell>
          <cell r="C53">
            <v>7.5</v>
          </cell>
          <cell r="D53">
            <v>7.2</v>
          </cell>
          <cell r="E53">
            <v>7.3</v>
          </cell>
          <cell r="F53">
            <v>7.4</v>
          </cell>
          <cell r="G53">
            <v>7.7</v>
          </cell>
          <cell r="I53">
            <v>7.8</v>
          </cell>
          <cell r="J53">
            <v>7.3</v>
          </cell>
          <cell r="K53">
            <v>0</v>
          </cell>
          <cell r="L53">
            <v>2.7</v>
          </cell>
          <cell r="M53">
            <v>2.9</v>
          </cell>
          <cell r="N53">
            <v>2.8</v>
          </cell>
          <cell r="O53">
            <v>2.8</v>
          </cell>
          <cell r="P53">
            <v>1.3</v>
          </cell>
          <cell r="R53">
            <v>1.3</v>
          </cell>
          <cell r="S53">
            <v>1.4</v>
          </cell>
          <cell r="T53">
            <v>0</v>
          </cell>
          <cell r="U53">
            <v>0</v>
          </cell>
          <cell r="V53">
            <v>0</v>
          </cell>
          <cell r="W53">
            <v>1.4</v>
          </cell>
          <cell r="X53">
            <v>1.4</v>
          </cell>
          <cell r="Y53">
            <v>0</v>
          </cell>
          <cell r="AA53">
            <v>0</v>
          </cell>
          <cell r="AB53">
            <v>0</v>
          </cell>
        </row>
        <row r="54">
          <cell r="A54">
            <v>21702</v>
          </cell>
          <cell r="B54">
            <v>7.3</v>
          </cell>
          <cell r="C54">
            <v>7.5</v>
          </cell>
          <cell r="D54">
            <v>7.2</v>
          </cell>
          <cell r="E54">
            <v>7.3</v>
          </cell>
          <cell r="F54">
            <v>7.4</v>
          </cell>
          <cell r="G54">
            <v>7.7</v>
          </cell>
          <cell r="I54">
            <v>7.9</v>
          </cell>
          <cell r="J54">
            <v>7.3</v>
          </cell>
          <cell r="K54">
            <v>0</v>
          </cell>
          <cell r="L54">
            <v>2.7</v>
          </cell>
          <cell r="M54">
            <v>2.9</v>
          </cell>
          <cell r="N54">
            <v>2.8</v>
          </cell>
          <cell r="O54">
            <v>1.4</v>
          </cell>
          <cell r="P54">
            <v>1.3</v>
          </cell>
          <cell r="R54">
            <v>1.3</v>
          </cell>
          <cell r="S54">
            <v>1.4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AA54">
            <v>1.3</v>
          </cell>
          <cell r="AB54">
            <v>0</v>
          </cell>
        </row>
        <row r="55">
          <cell r="A55">
            <v>21794</v>
          </cell>
          <cell r="B55">
            <v>7.3</v>
          </cell>
          <cell r="C55">
            <v>7.6</v>
          </cell>
          <cell r="D55">
            <v>7.3</v>
          </cell>
          <cell r="E55">
            <v>7.4</v>
          </cell>
          <cell r="F55">
            <v>7.4</v>
          </cell>
          <cell r="G55">
            <v>7.7</v>
          </cell>
          <cell r="I55">
            <v>7.9</v>
          </cell>
          <cell r="J55">
            <v>7.4</v>
          </cell>
          <cell r="K55">
            <v>1.4</v>
          </cell>
          <cell r="L55">
            <v>4.0999999999999996</v>
          </cell>
          <cell r="M55">
            <v>2.8</v>
          </cell>
          <cell r="N55">
            <v>2.8</v>
          </cell>
          <cell r="O55">
            <v>1.4</v>
          </cell>
          <cell r="P55">
            <v>1.3</v>
          </cell>
          <cell r="R55">
            <v>2.6</v>
          </cell>
          <cell r="S55">
            <v>2.8</v>
          </cell>
          <cell r="T55">
            <v>0</v>
          </cell>
          <cell r="U55">
            <v>1.3</v>
          </cell>
          <cell r="V55">
            <v>1.4</v>
          </cell>
          <cell r="W55">
            <v>1.4</v>
          </cell>
          <cell r="X55">
            <v>0</v>
          </cell>
          <cell r="Y55">
            <v>0</v>
          </cell>
          <cell r="AA55">
            <v>0</v>
          </cell>
          <cell r="AB55">
            <v>1.4</v>
          </cell>
        </row>
        <row r="56">
          <cell r="A56">
            <v>21885</v>
          </cell>
          <cell r="B56">
            <v>7.4</v>
          </cell>
          <cell r="C56">
            <v>7.6</v>
          </cell>
          <cell r="D56">
            <v>7.4</v>
          </cell>
          <cell r="E56">
            <v>7.4</v>
          </cell>
          <cell r="F56">
            <v>7.4</v>
          </cell>
          <cell r="G56">
            <v>7.7</v>
          </cell>
          <cell r="I56">
            <v>7.9</v>
          </cell>
          <cell r="J56">
            <v>7.5</v>
          </cell>
          <cell r="K56">
            <v>1.4</v>
          </cell>
          <cell r="L56">
            <v>1.3</v>
          </cell>
          <cell r="M56">
            <v>2.8</v>
          </cell>
          <cell r="N56">
            <v>2.8</v>
          </cell>
          <cell r="O56">
            <v>1.4</v>
          </cell>
          <cell r="P56">
            <v>0</v>
          </cell>
          <cell r="R56">
            <v>1.3</v>
          </cell>
          <cell r="S56">
            <v>2.7</v>
          </cell>
          <cell r="T56">
            <v>1.4</v>
          </cell>
          <cell r="U56">
            <v>0</v>
          </cell>
          <cell r="V56">
            <v>1.4</v>
          </cell>
          <cell r="W56">
            <v>0</v>
          </cell>
          <cell r="X56">
            <v>0</v>
          </cell>
          <cell r="Y56">
            <v>0</v>
          </cell>
          <cell r="AA56">
            <v>0</v>
          </cell>
          <cell r="AB56">
            <v>1.4</v>
          </cell>
        </row>
        <row r="57">
          <cell r="A57">
            <v>21976</v>
          </cell>
          <cell r="B57">
            <v>7.4</v>
          </cell>
          <cell r="C57">
            <v>7.7</v>
          </cell>
          <cell r="D57">
            <v>7.4</v>
          </cell>
          <cell r="E57">
            <v>7.5</v>
          </cell>
          <cell r="F57">
            <v>7.5</v>
          </cell>
          <cell r="G57">
            <v>7.8</v>
          </cell>
          <cell r="I57">
            <v>8</v>
          </cell>
          <cell r="J57">
            <v>7.5</v>
          </cell>
          <cell r="K57">
            <v>1.4</v>
          </cell>
          <cell r="L57">
            <v>2.7</v>
          </cell>
          <cell r="M57">
            <v>2.8</v>
          </cell>
          <cell r="N57">
            <v>2.7</v>
          </cell>
          <cell r="O57">
            <v>1.4</v>
          </cell>
          <cell r="P57">
            <v>1.3</v>
          </cell>
          <cell r="R57">
            <v>2.6</v>
          </cell>
          <cell r="S57">
            <v>2.7</v>
          </cell>
          <cell r="T57">
            <v>0</v>
          </cell>
          <cell r="U57">
            <v>1.3</v>
          </cell>
          <cell r="V57">
            <v>0</v>
          </cell>
          <cell r="W57">
            <v>1.4</v>
          </cell>
          <cell r="X57">
            <v>1.4</v>
          </cell>
          <cell r="Y57">
            <v>1.3</v>
          </cell>
          <cell r="AA57">
            <v>1.3</v>
          </cell>
          <cell r="AB57">
            <v>0</v>
          </cell>
        </row>
        <row r="58">
          <cell r="A58">
            <v>22068</v>
          </cell>
          <cell r="B58">
            <v>7.5</v>
          </cell>
          <cell r="C58">
            <v>7.9</v>
          </cell>
          <cell r="D58">
            <v>7.4</v>
          </cell>
          <cell r="E58">
            <v>7.6</v>
          </cell>
          <cell r="F58">
            <v>7.6</v>
          </cell>
          <cell r="G58">
            <v>7.9</v>
          </cell>
          <cell r="I58">
            <v>8</v>
          </cell>
          <cell r="J58">
            <v>7.6</v>
          </cell>
          <cell r="K58">
            <v>2.7</v>
          </cell>
          <cell r="L58">
            <v>5.3</v>
          </cell>
          <cell r="M58">
            <v>2.8</v>
          </cell>
          <cell r="N58">
            <v>4.0999999999999996</v>
          </cell>
          <cell r="O58">
            <v>2.7</v>
          </cell>
          <cell r="P58">
            <v>2.6</v>
          </cell>
          <cell r="R58">
            <v>1.3</v>
          </cell>
          <cell r="S58">
            <v>4.0999999999999996</v>
          </cell>
          <cell r="T58">
            <v>1.4</v>
          </cell>
          <cell r="U58">
            <v>2.6</v>
          </cell>
          <cell r="V58">
            <v>0</v>
          </cell>
          <cell r="W58">
            <v>1.3</v>
          </cell>
          <cell r="X58">
            <v>1.3</v>
          </cell>
          <cell r="Y58">
            <v>1.3</v>
          </cell>
          <cell r="AA58">
            <v>0</v>
          </cell>
          <cell r="AB58">
            <v>1.3</v>
          </cell>
        </row>
        <row r="59">
          <cell r="A59">
            <v>22160</v>
          </cell>
          <cell r="B59">
            <v>7.6</v>
          </cell>
          <cell r="C59">
            <v>8</v>
          </cell>
          <cell r="D59">
            <v>7.5</v>
          </cell>
          <cell r="E59">
            <v>7.7</v>
          </cell>
          <cell r="F59">
            <v>7.7</v>
          </cell>
          <cell r="G59">
            <v>8.1</v>
          </cell>
          <cell r="I59">
            <v>8.1999999999999993</v>
          </cell>
          <cell r="J59">
            <v>7.7</v>
          </cell>
          <cell r="K59">
            <v>4.0999999999999996</v>
          </cell>
          <cell r="L59">
            <v>5.3</v>
          </cell>
          <cell r="M59">
            <v>2.7</v>
          </cell>
          <cell r="N59">
            <v>4.0999999999999996</v>
          </cell>
          <cell r="O59">
            <v>4.0999999999999996</v>
          </cell>
          <cell r="P59">
            <v>5.2</v>
          </cell>
          <cell r="R59">
            <v>3.8</v>
          </cell>
          <cell r="S59">
            <v>4.0999999999999996</v>
          </cell>
          <cell r="T59">
            <v>1.3</v>
          </cell>
          <cell r="U59">
            <v>1.3</v>
          </cell>
          <cell r="V59">
            <v>1.4</v>
          </cell>
          <cell r="W59">
            <v>1.3</v>
          </cell>
          <cell r="X59">
            <v>1.3</v>
          </cell>
          <cell r="Y59">
            <v>2.5</v>
          </cell>
          <cell r="AA59">
            <v>2.5</v>
          </cell>
          <cell r="AB59">
            <v>1.3</v>
          </cell>
        </row>
        <row r="60">
          <cell r="A60">
            <v>22251</v>
          </cell>
          <cell r="B60">
            <v>7.7</v>
          </cell>
          <cell r="C60">
            <v>8</v>
          </cell>
          <cell r="D60">
            <v>7.6</v>
          </cell>
          <cell r="E60">
            <v>7.8</v>
          </cell>
          <cell r="F60">
            <v>7.7</v>
          </cell>
          <cell r="G60">
            <v>8.1999999999999993</v>
          </cell>
          <cell r="I60">
            <v>8.1999999999999993</v>
          </cell>
          <cell r="J60">
            <v>7.8</v>
          </cell>
          <cell r="K60">
            <v>4.0999999999999996</v>
          </cell>
          <cell r="L60">
            <v>5.3</v>
          </cell>
          <cell r="M60">
            <v>2.7</v>
          </cell>
          <cell r="N60">
            <v>5.4</v>
          </cell>
          <cell r="O60">
            <v>4.0999999999999996</v>
          </cell>
          <cell r="P60">
            <v>6.5</v>
          </cell>
          <cell r="R60">
            <v>3.8</v>
          </cell>
          <cell r="S60">
            <v>4</v>
          </cell>
          <cell r="T60">
            <v>1.3</v>
          </cell>
          <cell r="U60">
            <v>0</v>
          </cell>
          <cell r="V60">
            <v>1.3</v>
          </cell>
          <cell r="W60">
            <v>1.3</v>
          </cell>
          <cell r="X60">
            <v>0</v>
          </cell>
          <cell r="Y60">
            <v>1.2</v>
          </cell>
          <cell r="AA60">
            <v>0</v>
          </cell>
          <cell r="AB60">
            <v>1.3</v>
          </cell>
        </row>
        <row r="61">
          <cell r="A61">
            <v>22341</v>
          </cell>
          <cell r="B61">
            <v>7.7</v>
          </cell>
          <cell r="C61">
            <v>8</v>
          </cell>
          <cell r="D61">
            <v>7.7</v>
          </cell>
          <cell r="E61">
            <v>7.8</v>
          </cell>
          <cell r="F61">
            <v>7.8</v>
          </cell>
          <cell r="G61">
            <v>8.3000000000000007</v>
          </cell>
          <cell r="I61">
            <v>8.1999999999999993</v>
          </cell>
          <cell r="J61">
            <v>7.8</v>
          </cell>
          <cell r="K61">
            <v>4.0999999999999996</v>
          </cell>
          <cell r="L61">
            <v>3.9</v>
          </cell>
          <cell r="M61">
            <v>4.0999999999999996</v>
          </cell>
          <cell r="N61">
            <v>4</v>
          </cell>
          <cell r="O61">
            <v>4</v>
          </cell>
          <cell r="P61">
            <v>6.4</v>
          </cell>
          <cell r="R61">
            <v>2.5</v>
          </cell>
          <cell r="S61">
            <v>4</v>
          </cell>
          <cell r="T61">
            <v>0</v>
          </cell>
          <cell r="U61">
            <v>0</v>
          </cell>
          <cell r="V61">
            <v>1.3</v>
          </cell>
          <cell r="W61">
            <v>0</v>
          </cell>
          <cell r="X61">
            <v>1.3</v>
          </cell>
          <cell r="Y61">
            <v>1.2</v>
          </cell>
          <cell r="AA61">
            <v>0</v>
          </cell>
          <cell r="AB61">
            <v>0</v>
          </cell>
        </row>
        <row r="62">
          <cell r="A62">
            <v>22433</v>
          </cell>
          <cell r="B62">
            <v>7.8</v>
          </cell>
          <cell r="C62">
            <v>8.1</v>
          </cell>
          <cell r="D62">
            <v>7.7</v>
          </cell>
          <cell r="E62">
            <v>7.9</v>
          </cell>
          <cell r="F62">
            <v>7.9</v>
          </cell>
          <cell r="G62">
            <v>8.3000000000000007</v>
          </cell>
          <cell r="I62">
            <v>8.3000000000000007</v>
          </cell>
          <cell r="J62">
            <v>7.9</v>
          </cell>
          <cell r="K62">
            <v>4</v>
          </cell>
          <cell r="L62">
            <v>2.5</v>
          </cell>
          <cell r="M62">
            <v>4.0999999999999996</v>
          </cell>
          <cell r="N62">
            <v>3.9</v>
          </cell>
          <cell r="O62">
            <v>3.9</v>
          </cell>
          <cell r="P62">
            <v>5.0999999999999996</v>
          </cell>
          <cell r="R62">
            <v>3.8</v>
          </cell>
          <cell r="S62">
            <v>3.9</v>
          </cell>
          <cell r="T62">
            <v>1.3</v>
          </cell>
          <cell r="U62">
            <v>1.3</v>
          </cell>
          <cell r="V62">
            <v>0</v>
          </cell>
          <cell r="W62">
            <v>1.3</v>
          </cell>
          <cell r="X62">
            <v>1.3</v>
          </cell>
          <cell r="Y62">
            <v>0</v>
          </cell>
          <cell r="AA62">
            <v>1.2</v>
          </cell>
          <cell r="AB62">
            <v>1.3</v>
          </cell>
        </row>
        <row r="63">
          <cell r="A63">
            <v>22525</v>
          </cell>
          <cell r="B63">
            <v>7.7</v>
          </cell>
          <cell r="C63">
            <v>8.1</v>
          </cell>
          <cell r="D63">
            <v>7.7</v>
          </cell>
          <cell r="E63">
            <v>7.8</v>
          </cell>
          <cell r="F63">
            <v>7.8</v>
          </cell>
          <cell r="G63">
            <v>8.4</v>
          </cell>
          <cell r="I63">
            <v>8.3000000000000007</v>
          </cell>
          <cell r="J63">
            <v>7.8</v>
          </cell>
          <cell r="K63">
            <v>1.3</v>
          </cell>
          <cell r="L63">
            <v>1.3</v>
          </cell>
          <cell r="M63">
            <v>2.7</v>
          </cell>
          <cell r="N63">
            <v>1.3</v>
          </cell>
          <cell r="O63">
            <v>1.3</v>
          </cell>
          <cell r="P63">
            <v>3.7</v>
          </cell>
          <cell r="R63">
            <v>1.2</v>
          </cell>
          <cell r="S63">
            <v>1.3</v>
          </cell>
          <cell r="T63">
            <v>-1.3</v>
          </cell>
          <cell r="U63">
            <v>0</v>
          </cell>
          <cell r="V63">
            <v>0</v>
          </cell>
          <cell r="W63">
            <v>-1.3</v>
          </cell>
          <cell r="X63">
            <v>-1.3</v>
          </cell>
          <cell r="Y63">
            <v>1.2</v>
          </cell>
          <cell r="AA63">
            <v>0</v>
          </cell>
          <cell r="AB63">
            <v>-1.3</v>
          </cell>
        </row>
        <row r="64">
          <cell r="A64">
            <v>22616</v>
          </cell>
          <cell r="B64">
            <v>7.7</v>
          </cell>
          <cell r="C64">
            <v>8.1</v>
          </cell>
          <cell r="D64">
            <v>7.7</v>
          </cell>
          <cell r="E64">
            <v>7.8</v>
          </cell>
          <cell r="F64">
            <v>7.7</v>
          </cell>
          <cell r="G64">
            <v>8.3000000000000007</v>
          </cell>
          <cell r="I64">
            <v>8.4</v>
          </cell>
          <cell r="J64">
            <v>7.8</v>
          </cell>
          <cell r="K64">
            <v>0</v>
          </cell>
          <cell r="L64">
            <v>1.3</v>
          </cell>
          <cell r="M64">
            <v>1.3</v>
          </cell>
          <cell r="N64">
            <v>0</v>
          </cell>
          <cell r="O64">
            <v>0</v>
          </cell>
          <cell r="P64">
            <v>1.2</v>
          </cell>
          <cell r="R64">
            <v>2.4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-1.3</v>
          </cell>
          <cell r="Y64">
            <v>-1.2</v>
          </cell>
          <cell r="AA64">
            <v>1.2</v>
          </cell>
          <cell r="AB64">
            <v>0</v>
          </cell>
        </row>
        <row r="65">
          <cell r="A65">
            <v>22706</v>
          </cell>
          <cell r="B65">
            <v>7.7</v>
          </cell>
          <cell r="C65">
            <v>8</v>
          </cell>
          <cell r="D65">
            <v>7.8</v>
          </cell>
          <cell r="E65">
            <v>7.7</v>
          </cell>
          <cell r="F65">
            <v>7.8</v>
          </cell>
          <cell r="G65">
            <v>8.3000000000000007</v>
          </cell>
          <cell r="I65">
            <v>8.3000000000000007</v>
          </cell>
          <cell r="J65">
            <v>7.8</v>
          </cell>
          <cell r="K65">
            <v>0</v>
          </cell>
          <cell r="L65">
            <v>0</v>
          </cell>
          <cell r="M65">
            <v>1.3</v>
          </cell>
          <cell r="N65">
            <v>-1.3</v>
          </cell>
          <cell r="O65">
            <v>0</v>
          </cell>
          <cell r="P65">
            <v>0</v>
          </cell>
          <cell r="R65">
            <v>1.2</v>
          </cell>
          <cell r="S65">
            <v>0</v>
          </cell>
          <cell r="T65">
            <v>0</v>
          </cell>
          <cell r="U65">
            <v>-1.2</v>
          </cell>
          <cell r="V65">
            <v>1.3</v>
          </cell>
          <cell r="W65">
            <v>-1.3</v>
          </cell>
          <cell r="X65">
            <v>1.3</v>
          </cell>
          <cell r="Y65">
            <v>0</v>
          </cell>
          <cell r="AA65">
            <v>-1.2</v>
          </cell>
          <cell r="AB65">
            <v>0</v>
          </cell>
        </row>
        <row r="66">
          <cell r="A66">
            <v>22798</v>
          </cell>
          <cell r="B66">
            <v>7.7</v>
          </cell>
          <cell r="C66">
            <v>8</v>
          </cell>
          <cell r="D66">
            <v>7.8</v>
          </cell>
          <cell r="E66">
            <v>7.7</v>
          </cell>
          <cell r="F66">
            <v>7.8</v>
          </cell>
          <cell r="G66">
            <v>8.3000000000000007</v>
          </cell>
          <cell r="I66">
            <v>8.3000000000000007</v>
          </cell>
          <cell r="J66">
            <v>7.8</v>
          </cell>
          <cell r="K66">
            <v>-1.3</v>
          </cell>
          <cell r="L66">
            <v>-1.2</v>
          </cell>
          <cell r="M66">
            <v>1.3</v>
          </cell>
          <cell r="N66">
            <v>-2.5</v>
          </cell>
          <cell r="O66">
            <v>-1.3</v>
          </cell>
          <cell r="P66">
            <v>0</v>
          </cell>
          <cell r="R66">
            <v>0</v>
          </cell>
          <cell r="S66">
            <v>-1.3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</row>
        <row r="67">
          <cell r="A67">
            <v>22890</v>
          </cell>
          <cell r="B67">
            <v>7.7</v>
          </cell>
          <cell r="C67">
            <v>8</v>
          </cell>
          <cell r="D67">
            <v>7.8</v>
          </cell>
          <cell r="E67">
            <v>7.7</v>
          </cell>
          <cell r="F67">
            <v>7.8</v>
          </cell>
          <cell r="G67">
            <v>8.3000000000000007</v>
          </cell>
          <cell r="I67">
            <v>8.3000000000000007</v>
          </cell>
          <cell r="J67">
            <v>7.8</v>
          </cell>
          <cell r="K67">
            <v>0</v>
          </cell>
          <cell r="L67">
            <v>-1.2</v>
          </cell>
          <cell r="M67">
            <v>1.3</v>
          </cell>
          <cell r="N67">
            <v>-1.3</v>
          </cell>
          <cell r="O67">
            <v>0</v>
          </cell>
          <cell r="P67">
            <v>-1.2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</row>
        <row r="68">
          <cell r="A68">
            <v>22981</v>
          </cell>
          <cell r="B68">
            <v>7.8</v>
          </cell>
          <cell r="C68">
            <v>8</v>
          </cell>
          <cell r="D68">
            <v>7.8</v>
          </cell>
          <cell r="E68">
            <v>7.7</v>
          </cell>
          <cell r="F68">
            <v>7.8</v>
          </cell>
          <cell r="G68">
            <v>8.3000000000000007</v>
          </cell>
          <cell r="I68">
            <v>8.4</v>
          </cell>
          <cell r="J68">
            <v>7.8</v>
          </cell>
          <cell r="K68">
            <v>1.3</v>
          </cell>
          <cell r="L68">
            <v>-1.2</v>
          </cell>
          <cell r="M68">
            <v>1.3</v>
          </cell>
          <cell r="N68">
            <v>-1.3</v>
          </cell>
          <cell r="O68">
            <v>1.3</v>
          </cell>
          <cell r="P68">
            <v>0</v>
          </cell>
          <cell r="R68">
            <v>0</v>
          </cell>
          <cell r="S68">
            <v>0</v>
          </cell>
          <cell r="T68">
            <v>1.3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AA68">
            <v>1.2</v>
          </cell>
          <cell r="AB68">
            <v>0</v>
          </cell>
        </row>
        <row r="69">
          <cell r="A69">
            <v>23071</v>
          </cell>
          <cell r="B69">
            <v>7.8</v>
          </cell>
          <cell r="C69">
            <v>8</v>
          </cell>
          <cell r="D69">
            <v>7.8</v>
          </cell>
          <cell r="E69">
            <v>7.7</v>
          </cell>
          <cell r="F69">
            <v>7.9</v>
          </cell>
          <cell r="G69">
            <v>8.3000000000000007</v>
          </cell>
          <cell r="I69">
            <v>8.3000000000000007</v>
          </cell>
          <cell r="J69">
            <v>7.8</v>
          </cell>
          <cell r="K69">
            <v>1.3</v>
          </cell>
          <cell r="L69">
            <v>0</v>
          </cell>
          <cell r="M69">
            <v>0</v>
          </cell>
          <cell r="N69">
            <v>0</v>
          </cell>
          <cell r="O69">
            <v>1.3</v>
          </cell>
          <cell r="P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1.3</v>
          </cell>
          <cell r="Y69">
            <v>0</v>
          </cell>
          <cell r="AA69">
            <v>-1.2</v>
          </cell>
          <cell r="AB69">
            <v>0</v>
          </cell>
        </row>
        <row r="70">
          <cell r="A70">
            <v>23163</v>
          </cell>
          <cell r="B70">
            <v>7.8</v>
          </cell>
          <cell r="C70">
            <v>8.1</v>
          </cell>
          <cell r="D70">
            <v>7.8</v>
          </cell>
          <cell r="E70">
            <v>7.8</v>
          </cell>
          <cell r="F70">
            <v>7.9</v>
          </cell>
          <cell r="G70">
            <v>8.3000000000000007</v>
          </cell>
          <cell r="I70">
            <v>8.3000000000000007</v>
          </cell>
          <cell r="J70">
            <v>7.8</v>
          </cell>
          <cell r="K70">
            <v>1.3</v>
          </cell>
          <cell r="L70">
            <v>1.3</v>
          </cell>
          <cell r="M70">
            <v>0</v>
          </cell>
          <cell r="N70">
            <v>1.3</v>
          </cell>
          <cell r="O70">
            <v>1.3</v>
          </cell>
          <cell r="P70">
            <v>0</v>
          </cell>
          <cell r="R70">
            <v>0</v>
          </cell>
          <cell r="S70">
            <v>0</v>
          </cell>
          <cell r="T70">
            <v>0</v>
          </cell>
          <cell r="U70">
            <v>1.3</v>
          </cell>
          <cell r="V70">
            <v>0</v>
          </cell>
          <cell r="W70">
            <v>1.3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</row>
        <row r="71">
          <cell r="A71">
            <v>23255</v>
          </cell>
          <cell r="B71">
            <v>7.8</v>
          </cell>
          <cell r="C71">
            <v>8.1</v>
          </cell>
          <cell r="D71">
            <v>7.8</v>
          </cell>
          <cell r="E71">
            <v>7.8</v>
          </cell>
          <cell r="F71">
            <v>7.9</v>
          </cell>
          <cell r="G71">
            <v>8.3000000000000007</v>
          </cell>
          <cell r="I71">
            <v>8.4</v>
          </cell>
          <cell r="J71">
            <v>7.9</v>
          </cell>
          <cell r="K71">
            <v>1.3</v>
          </cell>
          <cell r="L71">
            <v>1.3</v>
          </cell>
          <cell r="M71">
            <v>0</v>
          </cell>
          <cell r="N71">
            <v>1.3</v>
          </cell>
          <cell r="O71">
            <v>1.3</v>
          </cell>
          <cell r="P71">
            <v>0</v>
          </cell>
          <cell r="R71">
            <v>1.2</v>
          </cell>
          <cell r="S71">
            <v>1.3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AA71">
            <v>1.2</v>
          </cell>
          <cell r="AB71">
            <v>1.3</v>
          </cell>
        </row>
        <row r="72">
          <cell r="A72">
            <v>23346</v>
          </cell>
          <cell r="B72">
            <v>7.8</v>
          </cell>
          <cell r="C72">
            <v>8.1</v>
          </cell>
          <cell r="D72">
            <v>7.8</v>
          </cell>
          <cell r="E72">
            <v>7.8</v>
          </cell>
          <cell r="F72">
            <v>7.9</v>
          </cell>
          <cell r="G72">
            <v>8.4</v>
          </cell>
          <cell r="I72">
            <v>8.4</v>
          </cell>
          <cell r="J72">
            <v>7.9</v>
          </cell>
          <cell r="K72">
            <v>0</v>
          </cell>
          <cell r="L72">
            <v>1.3</v>
          </cell>
          <cell r="M72">
            <v>0</v>
          </cell>
          <cell r="N72">
            <v>1.3</v>
          </cell>
          <cell r="O72">
            <v>1.3</v>
          </cell>
          <cell r="P72">
            <v>1.2</v>
          </cell>
          <cell r="R72">
            <v>0</v>
          </cell>
          <cell r="S72">
            <v>1.3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1.2</v>
          </cell>
          <cell r="AA72">
            <v>0</v>
          </cell>
          <cell r="AB72">
            <v>0</v>
          </cell>
        </row>
        <row r="73">
          <cell r="A73">
            <v>23437</v>
          </cell>
          <cell r="B73">
            <v>7.8</v>
          </cell>
          <cell r="C73">
            <v>8.1</v>
          </cell>
          <cell r="D73">
            <v>7.9</v>
          </cell>
          <cell r="E73">
            <v>7.8</v>
          </cell>
          <cell r="F73">
            <v>8</v>
          </cell>
          <cell r="G73">
            <v>8.4</v>
          </cell>
          <cell r="I73">
            <v>8.4</v>
          </cell>
          <cell r="J73">
            <v>8</v>
          </cell>
          <cell r="K73">
            <v>0</v>
          </cell>
          <cell r="L73">
            <v>1.3</v>
          </cell>
          <cell r="M73">
            <v>1.3</v>
          </cell>
          <cell r="N73">
            <v>1.3</v>
          </cell>
          <cell r="O73">
            <v>1.3</v>
          </cell>
          <cell r="P73">
            <v>1.2</v>
          </cell>
          <cell r="R73">
            <v>1.2</v>
          </cell>
          <cell r="S73">
            <v>2.6</v>
          </cell>
          <cell r="T73">
            <v>0</v>
          </cell>
          <cell r="U73">
            <v>0</v>
          </cell>
          <cell r="V73">
            <v>1.3</v>
          </cell>
          <cell r="W73">
            <v>0</v>
          </cell>
          <cell r="X73">
            <v>1.3</v>
          </cell>
          <cell r="Y73">
            <v>0</v>
          </cell>
          <cell r="AA73">
            <v>0</v>
          </cell>
          <cell r="AB73">
            <v>1.3</v>
          </cell>
        </row>
        <row r="74">
          <cell r="A74">
            <v>23529</v>
          </cell>
          <cell r="B74">
            <v>7.9</v>
          </cell>
          <cell r="C74">
            <v>8.1999999999999993</v>
          </cell>
          <cell r="D74">
            <v>8</v>
          </cell>
          <cell r="E74">
            <v>8</v>
          </cell>
          <cell r="F74">
            <v>8</v>
          </cell>
          <cell r="G74">
            <v>8.4</v>
          </cell>
          <cell r="I74">
            <v>8.4</v>
          </cell>
          <cell r="J74">
            <v>8</v>
          </cell>
          <cell r="K74">
            <v>1.3</v>
          </cell>
          <cell r="L74">
            <v>1.2</v>
          </cell>
          <cell r="M74">
            <v>2.6</v>
          </cell>
          <cell r="N74">
            <v>2.6</v>
          </cell>
          <cell r="O74">
            <v>1.3</v>
          </cell>
          <cell r="P74">
            <v>1.2</v>
          </cell>
          <cell r="R74">
            <v>1.2</v>
          </cell>
          <cell r="S74">
            <v>2.6</v>
          </cell>
          <cell r="T74">
            <v>1.3</v>
          </cell>
          <cell r="U74">
            <v>1.2</v>
          </cell>
          <cell r="V74">
            <v>1.3</v>
          </cell>
          <cell r="W74">
            <v>2.6</v>
          </cell>
          <cell r="X74">
            <v>0</v>
          </cell>
          <cell r="Y74">
            <v>0</v>
          </cell>
          <cell r="AA74">
            <v>0</v>
          </cell>
          <cell r="AB74">
            <v>0</v>
          </cell>
        </row>
        <row r="75">
          <cell r="A75">
            <v>23621</v>
          </cell>
          <cell r="B75">
            <v>8</v>
          </cell>
          <cell r="C75">
            <v>8.1999999999999993</v>
          </cell>
          <cell r="D75">
            <v>8.1</v>
          </cell>
          <cell r="E75">
            <v>8.1</v>
          </cell>
          <cell r="F75">
            <v>8.1</v>
          </cell>
          <cell r="G75">
            <v>8.5</v>
          </cell>
          <cell r="I75">
            <v>8.5</v>
          </cell>
          <cell r="J75">
            <v>8.1</v>
          </cell>
          <cell r="K75">
            <v>2.6</v>
          </cell>
          <cell r="L75">
            <v>1.2</v>
          </cell>
          <cell r="M75">
            <v>3.8</v>
          </cell>
          <cell r="N75">
            <v>3.8</v>
          </cell>
          <cell r="O75">
            <v>2.5</v>
          </cell>
          <cell r="P75">
            <v>2.4</v>
          </cell>
          <cell r="R75">
            <v>1.2</v>
          </cell>
          <cell r="S75">
            <v>2.5</v>
          </cell>
          <cell r="T75">
            <v>1.3</v>
          </cell>
          <cell r="U75">
            <v>0</v>
          </cell>
          <cell r="V75">
            <v>1.3</v>
          </cell>
          <cell r="W75">
            <v>1.3</v>
          </cell>
          <cell r="X75">
            <v>1.3</v>
          </cell>
          <cell r="Y75">
            <v>1.2</v>
          </cell>
          <cell r="AA75">
            <v>1.2</v>
          </cell>
          <cell r="AB75">
            <v>1.3</v>
          </cell>
        </row>
        <row r="76">
          <cell r="A76">
            <v>23712</v>
          </cell>
          <cell r="B76">
            <v>8.1</v>
          </cell>
          <cell r="C76">
            <v>8.4</v>
          </cell>
          <cell r="D76">
            <v>8.1</v>
          </cell>
          <cell r="E76">
            <v>8.1999999999999993</v>
          </cell>
          <cell r="F76">
            <v>8.1</v>
          </cell>
          <cell r="G76">
            <v>8.6</v>
          </cell>
          <cell r="I76">
            <v>8.6999999999999993</v>
          </cell>
          <cell r="J76">
            <v>8.1999999999999993</v>
          </cell>
          <cell r="K76">
            <v>3.8</v>
          </cell>
          <cell r="L76">
            <v>3.7</v>
          </cell>
          <cell r="M76">
            <v>3.8</v>
          </cell>
          <cell r="N76">
            <v>5.0999999999999996</v>
          </cell>
          <cell r="O76">
            <v>2.5</v>
          </cell>
          <cell r="P76">
            <v>2.4</v>
          </cell>
          <cell r="R76">
            <v>3.6</v>
          </cell>
          <cell r="S76">
            <v>3.8</v>
          </cell>
          <cell r="T76">
            <v>1.3</v>
          </cell>
          <cell r="U76">
            <v>2.4</v>
          </cell>
          <cell r="V76">
            <v>0</v>
          </cell>
          <cell r="W76">
            <v>1.2</v>
          </cell>
          <cell r="X76">
            <v>0</v>
          </cell>
          <cell r="Y76">
            <v>1.2</v>
          </cell>
          <cell r="AA76">
            <v>2.4</v>
          </cell>
          <cell r="AB76">
            <v>1.2</v>
          </cell>
        </row>
        <row r="77">
          <cell r="A77">
            <v>23802</v>
          </cell>
          <cell r="B77">
            <v>8.1</v>
          </cell>
          <cell r="C77">
            <v>8.5</v>
          </cell>
          <cell r="D77">
            <v>8.1999999999999993</v>
          </cell>
          <cell r="E77">
            <v>8.1999999999999993</v>
          </cell>
          <cell r="F77">
            <v>8.1999999999999993</v>
          </cell>
          <cell r="G77">
            <v>8.6</v>
          </cell>
          <cell r="I77">
            <v>8.6999999999999993</v>
          </cell>
          <cell r="J77">
            <v>8.1999999999999993</v>
          </cell>
          <cell r="K77">
            <v>3.8</v>
          </cell>
          <cell r="L77">
            <v>4.9000000000000004</v>
          </cell>
          <cell r="M77">
            <v>3.8</v>
          </cell>
          <cell r="N77">
            <v>5.0999999999999996</v>
          </cell>
          <cell r="O77">
            <v>2.5</v>
          </cell>
          <cell r="P77">
            <v>2.4</v>
          </cell>
          <cell r="R77">
            <v>3.6</v>
          </cell>
          <cell r="S77">
            <v>2.5</v>
          </cell>
          <cell r="T77">
            <v>0</v>
          </cell>
          <cell r="U77">
            <v>1.2</v>
          </cell>
          <cell r="V77">
            <v>1.2</v>
          </cell>
          <cell r="W77">
            <v>0</v>
          </cell>
          <cell r="X77">
            <v>1.2</v>
          </cell>
          <cell r="Y77">
            <v>0</v>
          </cell>
          <cell r="AA77">
            <v>0</v>
          </cell>
          <cell r="AB77">
            <v>0</v>
          </cell>
        </row>
        <row r="78">
          <cell r="A78">
            <v>23894</v>
          </cell>
          <cell r="B78">
            <v>8.1999999999999993</v>
          </cell>
          <cell r="C78">
            <v>8.6</v>
          </cell>
          <cell r="D78">
            <v>8.3000000000000007</v>
          </cell>
          <cell r="E78">
            <v>8.1999999999999993</v>
          </cell>
          <cell r="F78">
            <v>8.3000000000000007</v>
          </cell>
          <cell r="G78">
            <v>8.8000000000000007</v>
          </cell>
          <cell r="I78">
            <v>8.8000000000000007</v>
          </cell>
          <cell r="J78">
            <v>8.3000000000000007</v>
          </cell>
          <cell r="K78">
            <v>3.8</v>
          </cell>
          <cell r="L78">
            <v>4.9000000000000004</v>
          </cell>
          <cell r="M78">
            <v>3.8</v>
          </cell>
          <cell r="N78">
            <v>2.5</v>
          </cell>
          <cell r="O78">
            <v>3.8</v>
          </cell>
          <cell r="P78">
            <v>4.8</v>
          </cell>
          <cell r="R78">
            <v>4.8</v>
          </cell>
          <cell r="S78">
            <v>3.8</v>
          </cell>
          <cell r="T78">
            <v>1.2</v>
          </cell>
          <cell r="U78">
            <v>1.2</v>
          </cell>
          <cell r="V78">
            <v>1.2</v>
          </cell>
          <cell r="W78">
            <v>0</v>
          </cell>
          <cell r="X78">
            <v>1.2</v>
          </cell>
          <cell r="Y78">
            <v>2.2999999999999998</v>
          </cell>
          <cell r="AA78">
            <v>1.1000000000000001</v>
          </cell>
          <cell r="AB78">
            <v>1.2</v>
          </cell>
        </row>
        <row r="79">
          <cell r="A79">
            <v>23986</v>
          </cell>
          <cell r="B79">
            <v>8.3000000000000007</v>
          </cell>
          <cell r="C79">
            <v>8.6</v>
          </cell>
          <cell r="D79">
            <v>8.4</v>
          </cell>
          <cell r="E79">
            <v>8.3000000000000007</v>
          </cell>
          <cell r="F79">
            <v>8.4</v>
          </cell>
          <cell r="G79">
            <v>8.9</v>
          </cell>
          <cell r="I79">
            <v>8.8000000000000007</v>
          </cell>
          <cell r="J79">
            <v>8.4</v>
          </cell>
          <cell r="K79">
            <v>3.8</v>
          </cell>
          <cell r="L79">
            <v>4.9000000000000004</v>
          </cell>
          <cell r="M79">
            <v>3.7</v>
          </cell>
          <cell r="N79">
            <v>2.5</v>
          </cell>
          <cell r="O79">
            <v>3.7</v>
          </cell>
          <cell r="P79">
            <v>4.7</v>
          </cell>
          <cell r="R79">
            <v>3.5</v>
          </cell>
          <cell r="S79">
            <v>3.7</v>
          </cell>
          <cell r="T79">
            <v>1.2</v>
          </cell>
          <cell r="U79">
            <v>0</v>
          </cell>
          <cell r="V79">
            <v>1.2</v>
          </cell>
          <cell r="W79">
            <v>1.2</v>
          </cell>
          <cell r="X79">
            <v>1.2</v>
          </cell>
          <cell r="Y79">
            <v>1.1000000000000001</v>
          </cell>
          <cell r="AA79">
            <v>0</v>
          </cell>
          <cell r="AB79">
            <v>1.2</v>
          </cell>
        </row>
        <row r="80">
          <cell r="A80">
            <v>24077</v>
          </cell>
          <cell r="B80">
            <v>8.4</v>
          </cell>
          <cell r="C80">
            <v>8.8000000000000007</v>
          </cell>
          <cell r="D80">
            <v>8.5</v>
          </cell>
          <cell r="E80">
            <v>8.4</v>
          </cell>
          <cell r="F80">
            <v>8.4</v>
          </cell>
          <cell r="G80">
            <v>9</v>
          </cell>
          <cell r="I80">
            <v>8.9</v>
          </cell>
          <cell r="J80">
            <v>8.5</v>
          </cell>
          <cell r="K80">
            <v>3.7</v>
          </cell>
          <cell r="L80">
            <v>4.8</v>
          </cell>
          <cell r="M80">
            <v>4.9000000000000004</v>
          </cell>
          <cell r="N80">
            <v>2.4</v>
          </cell>
          <cell r="O80">
            <v>3.7</v>
          </cell>
          <cell r="P80">
            <v>4.7</v>
          </cell>
          <cell r="R80">
            <v>2.2999999999999998</v>
          </cell>
          <cell r="S80">
            <v>3.7</v>
          </cell>
          <cell r="T80">
            <v>1.2</v>
          </cell>
          <cell r="U80">
            <v>2.2999999999999998</v>
          </cell>
          <cell r="V80">
            <v>1.2</v>
          </cell>
          <cell r="W80">
            <v>1.2</v>
          </cell>
          <cell r="X80">
            <v>0</v>
          </cell>
          <cell r="Y80">
            <v>1.1000000000000001</v>
          </cell>
          <cell r="AA80">
            <v>1.1000000000000001</v>
          </cell>
          <cell r="AB80">
            <v>1.2</v>
          </cell>
        </row>
        <row r="81">
          <cell r="A81">
            <v>24167</v>
          </cell>
          <cell r="B81">
            <v>8.4</v>
          </cell>
          <cell r="C81">
            <v>8.8000000000000007</v>
          </cell>
          <cell r="D81">
            <v>8.6</v>
          </cell>
          <cell r="E81">
            <v>8.4</v>
          </cell>
          <cell r="F81">
            <v>8.5</v>
          </cell>
          <cell r="G81">
            <v>8.9</v>
          </cell>
          <cell r="I81">
            <v>8.9</v>
          </cell>
          <cell r="J81">
            <v>8.6</v>
          </cell>
          <cell r="K81">
            <v>3.7</v>
          </cell>
          <cell r="L81">
            <v>3.5</v>
          </cell>
          <cell r="M81">
            <v>4.9000000000000004</v>
          </cell>
          <cell r="N81">
            <v>2.4</v>
          </cell>
          <cell r="O81">
            <v>3.7</v>
          </cell>
          <cell r="P81">
            <v>3.5</v>
          </cell>
          <cell r="R81">
            <v>2.2999999999999998</v>
          </cell>
          <cell r="S81">
            <v>4.9000000000000004</v>
          </cell>
          <cell r="T81">
            <v>0</v>
          </cell>
          <cell r="U81">
            <v>0</v>
          </cell>
          <cell r="V81">
            <v>1.2</v>
          </cell>
          <cell r="W81">
            <v>0</v>
          </cell>
          <cell r="X81">
            <v>1.2</v>
          </cell>
          <cell r="Y81">
            <v>-1.1000000000000001</v>
          </cell>
          <cell r="AA81">
            <v>0</v>
          </cell>
          <cell r="AB81">
            <v>1.2</v>
          </cell>
        </row>
        <row r="82">
          <cell r="A82">
            <v>24259</v>
          </cell>
          <cell r="B82">
            <v>8.4</v>
          </cell>
          <cell r="C82">
            <v>8.8000000000000007</v>
          </cell>
          <cell r="D82">
            <v>8.6999999999999993</v>
          </cell>
          <cell r="E82">
            <v>8.6</v>
          </cell>
          <cell r="F82">
            <v>8.6999999999999993</v>
          </cell>
          <cell r="G82">
            <v>9</v>
          </cell>
          <cell r="I82">
            <v>8.9</v>
          </cell>
          <cell r="J82">
            <v>8.6</v>
          </cell>
          <cell r="K82">
            <v>2.4</v>
          </cell>
          <cell r="L82">
            <v>2.2999999999999998</v>
          </cell>
          <cell r="M82">
            <v>4.8</v>
          </cell>
          <cell r="N82">
            <v>4.9000000000000004</v>
          </cell>
          <cell r="O82">
            <v>4.8</v>
          </cell>
          <cell r="P82">
            <v>2.2999999999999998</v>
          </cell>
          <cell r="R82">
            <v>1.1000000000000001</v>
          </cell>
          <cell r="S82">
            <v>3.6</v>
          </cell>
          <cell r="T82">
            <v>0</v>
          </cell>
          <cell r="U82">
            <v>0</v>
          </cell>
          <cell r="V82">
            <v>1.2</v>
          </cell>
          <cell r="W82">
            <v>2.4</v>
          </cell>
          <cell r="X82">
            <v>2.4</v>
          </cell>
          <cell r="Y82">
            <v>1.1000000000000001</v>
          </cell>
          <cell r="AA82">
            <v>0</v>
          </cell>
          <cell r="AB82">
            <v>0</v>
          </cell>
        </row>
        <row r="83">
          <cell r="A83">
            <v>24351</v>
          </cell>
          <cell r="B83">
            <v>8.5</v>
          </cell>
          <cell r="C83">
            <v>8.9</v>
          </cell>
          <cell r="D83">
            <v>8.6999999999999993</v>
          </cell>
          <cell r="E83">
            <v>8.6</v>
          </cell>
          <cell r="F83">
            <v>8.6999999999999993</v>
          </cell>
          <cell r="G83">
            <v>9</v>
          </cell>
          <cell r="I83">
            <v>9</v>
          </cell>
          <cell r="J83">
            <v>8.6</v>
          </cell>
          <cell r="K83">
            <v>2.4</v>
          </cell>
          <cell r="L83">
            <v>3.5</v>
          </cell>
          <cell r="M83">
            <v>3.6</v>
          </cell>
          <cell r="N83">
            <v>3.6</v>
          </cell>
          <cell r="O83">
            <v>3.6</v>
          </cell>
          <cell r="P83">
            <v>1.1000000000000001</v>
          </cell>
          <cell r="R83">
            <v>2.2999999999999998</v>
          </cell>
          <cell r="S83">
            <v>2.4</v>
          </cell>
          <cell r="T83">
            <v>1.2</v>
          </cell>
          <cell r="U83">
            <v>1.1000000000000001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AA83">
            <v>1.1000000000000001</v>
          </cell>
          <cell r="AB83">
            <v>0</v>
          </cell>
        </row>
        <row r="84">
          <cell r="A84">
            <v>24442</v>
          </cell>
          <cell r="B84">
            <v>8.5</v>
          </cell>
          <cell r="C84">
            <v>8.9</v>
          </cell>
          <cell r="D84">
            <v>8.8000000000000007</v>
          </cell>
          <cell r="E84">
            <v>8.6999999999999993</v>
          </cell>
          <cell r="F84">
            <v>8.8000000000000007</v>
          </cell>
          <cell r="G84">
            <v>9</v>
          </cell>
          <cell r="I84">
            <v>9</v>
          </cell>
          <cell r="J84">
            <v>8.6999999999999993</v>
          </cell>
          <cell r="K84">
            <v>1.2</v>
          </cell>
          <cell r="L84">
            <v>1.1000000000000001</v>
          </cell>
          <cell r="M84">
            <v>3.5</v>
          </cell>
          <cell r="N84">
            <v>3.6</v>
          </cell>
          <cell r="O84">
            <v>4.8</v>
          </cell>
          <cell r="P84">
            <v>0</v>
          </cell>
          <cell r="R84">
            <v>1.1000000000000001</v>
          </cell>
          <cell r="S84">
            <v>2.4</v>
          </cell>
          <cell r="T84">
            <v>0</v>
          </cell>
          <cell r="U84">
            <v>0</v>
          </cell>
          <cell r="V84">
            <v>1.1000000000000001</v>
          </cell>
          <cell r="W84">
            <v>1.2</v>
          </cell>
          <cell r="X84">
            <v>1.1000000000000001</v>
          </cell>
          <cell r="Y84">
            <v>0</v>
          </cell>
          <cell r="AA84">
            <v>0</v>
          </cell>
          <cell r="AB84">
            <v>1.2</v>
          </cell>
        </row>
        <row r="85">
          <cell r="A85">
            <v>24532</v>
          </cell>
          <cell r="B85">
            <v>8.6</v>
          </cell>
          <cell r="C85">
            <v>9</v>
          </cell>
          <cell r="D85">
            <v>8.8000000000000007</v>
          </cell>
          <cell r="E85">
            <v>8.6999999999999993</v>
          </cell>
          <cell r="F85">
            <v>8.9</v>
          </cell>
          <cell r="G85">
            <v>9.1999999999999993</v>
          </cell>
          <cell r="I85">
            <v>9.1</v>
          </cell>
          <cell r="J85">
            <v>8.8000000000000007</v>
          </cell>
          <cell r="K85">
            <v>2.4</v>
          </cell>
          <cell r="L85">
            <v>2.2999999999999998</v>
          </cell>
          <cell r="M85">
            <v>2.2999999999999998</v>
          </cell>
          <cell r="N85">
            <v>3.6</v>
          </cell>
          <cell r="O85">
            <v>4.7</v>
          </cell>
          <cell r="P85">
            <v>3.4</v>
          </cell>
          <cell r="R85">
            <v>2.2000000000000002</v>
          </cell>
          <cell r="S85">
            <v>2.2999999999999998</v>
          </cell>
          <cell r="T85">
            <v>1.2</v>
          </cell>
          <cell r="U85">
            <v>1.1000000000000001</v>
          </cell>
          <cell r="V85">
            <v>0</v>
          </cell>
          <cell r="W85">
            <v>0</v>
          </cell>
          <cell r="X85">
            <v>1.1000000000000001</v>
          </cell>
          <cell r="Y85">
            <v>2.2000000000000002</v>
          </cell>
          <cell r="AA85">
            <v>1.1000000000000001</v>
          </cell>
          <cell r="AB85">
            <v>1.1000000000000001</v>
          </cell>
        </row>
        <row r="86">
          <cell r="A86">
            <v>24624</v>
          </cell>
          <cell r="B86">
            <v>8.6999999999999993</v>
          </cell>
          <cell r="C86">
            <v>9.1999999999999993</v>
          </cell>
          <cell r="D86">
            <v>8.9</v>
          </cell>
          <cell r="E86">
            <v>8.8000000000000007</v>
          </cell>
          <cell r="F86">
            <v>9</v>
          </cell>
          <cell r="G86">
            <v>9.3000000000000007</v>
          </cell>
          <cell r="I86">
            <v>9.1999999999999993</v>
          </cell>
          <cell r="J86">
            <v>8.9</v>
          </cell>
          <cell r="K86">
            <v>3.6</v>
          </cell>
          <cell r="L86">
            <v>4.5</v>
          </cell>
          <cell r="M86">
            <v>2.2999999999999998</v>
          </cell>
          <cell r="N86">
            <v>2.2999999999999998</v>
          </cell>
          <cell r="O86">
            <v>3.4</v>
          </cell>
          <cell r="P86">
            <v>3.3</v>
          </cell>
          <cell r="R86">
            <v>3.4</v>
          </cell>
          <cell r="S86">
            <v>3.5</v>
          </cell>
          <cell r="T86">
            <v>1.2</v>
          </cell>
          <cell r="U86">
            <v>2.2000000000000002</v>
          </cell>
          <cell r="V86">
            <v>1.1000000000000001</v>
          </cell>
          <cell r="W86">
            <v>1.1000000000000001</v>
          </cell>
          <cell r="X86">
            <v>1.1000000000000001</v>
          </cell>
          <cell r="Y86">
            <v>1.1000000000000001</v>
          </cell>
          <cell r="AA86">
            <v>1.1000000000000001</v>
          </cell>
          <cell r="AB86">
            <v>1.1000000000000001</v>
          </cell>
        </row>
        <row r="87">
          <cell r="A87">
            <v>24716</v>
          </cell>
          <cell r="B87">
            <v>8.8000000000000007</v>
          </cell>
          <cell r="C87">
            <v>9.3000000000000007</v>
          </cell>
          <cell r="D87">
            <v>9</v>
          </cell>
          <cell r="E87">
            <v>8.9</v>
          </cell>
          <cell r="F87">
            <v>9</v>
          </cell>
          <cell r="G87">
            <v>9.5</v>
          </cell>
          <cell r="I87">
            <v>9.3000000000000007</v>
          </cell>
          <cell r="J87">
            <v>9</v>
          </cell>
          <cell r="K87">
            <v>3.5</v>
          </cell>
          <cell r="L87">
            <v>4.5</v>
          </cell>
          <cell r="M87">
            <v>3.4</v>
          </cell>
          <cell r="N87">
            <v>3.5</v>
          </cell>
          <cell r="O87">
            <v>3.4</v>
          </cell>
          <cell r="P87">
            <v>5.6</v>
          </cell>
          <cell r="R87">
            <v>3.3</v>
          </cell>
          <cell r="S87">
            <v>4.7</v>
          </cell>
          <cell r="T87">
            <v>1.1000000000000001</v>
          </cell>
          <cell r="U87">
            <v>1.1000000000000001</v>
          </cell>
          <cell r="V87">
            <v>1.1000000000000001</v>
          </cell>
          <cell r="W87">
            <v>1.1000000000000001</v>
          </cell>
          <cell r="X87">
            <v>0</v>
          </cell>
          <cell r="Y87">
            <v>2.2000000000000002</v>
          </cell>
          <cell r="AA87">
            <v>1.1000000000000001</v>
          </cell>
          <cell r="AB87">
            <v>1.1000000000000001</v>
          </cell>
        </row>
        <row r="88">
          <cell r="A88">
            <v>24807</v>
          </cell>
          <cell r="B88">
            <v>8.8000000000000007</v>
          </cell>
          <cell r="C88">
            <v>9.3000000000000007</v>
          </cell>
          <cell r="D88">
            <v>9</v>
          </cell>
          <cell r="E88">
            <v>8.9</v>
          </cell>
          <cell r="F88">
            <v>9.1</v>
          </cell>
          <cell r="G88">
            <v>9.6</v>
          </cell>
          <cell r="I88">
            <v>9.3000000000000007</v>
          </cell>
          <cell r="J88">
            <v>9</v>
          </cell>
          <cell r="K88">
            <v>3.5</v>
          </cell>
          <cell r="L88">
            <v>4.5</v>
          </cell>
          <cell r="M88">
            <v>2.2999999999999998</v>
          </cell>
          <cell r="N88">
            <v>2.2999999999999998</v>
          </cell>
          <cell r="O88">
            <v>3.4</v>
          </cell>
          <cell r="P88">
            <v>6.7</v>
          </cell>
          <cell r="R88">
            <v>3.3</v>
          </cell>
          <cell r="S88">
            <v>3.4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1.1000000000000001</v>
          </cell>
          <cell r="Y88">
            <v>1.1000000000000001</v>
          </cell>
          <cell r="AA88">
            <v>0</v>
          </cell>
          <cell r="AB88">
            <v>0</v>
          </cell>
        </row>
        <row r="89">
          <cell r="A89">
            <v>24898</v>
          </cell>
          <cell r="B89">
            <v>8.9</v>
          </cell>
          <cell r="C89">
            <v>9.3000000000000007</v>
          </cell>
          <cell r="D89">
            <v>9.1</v>
          </cell>
          <cell r="E89">
            <v>8.9</v>
          </cell>
          <cell r="F89">
            <v>9.1</v>
          </cell>
          <cell r="G89">
            <v>9.5</v>
          </cell>
          <cell r="I89">
            <v>9.3000000000000007</v>
          </cell>
          <cell r="J89">
            <v>9.1</v>
          </cell>
          <cell r="K89">
            <v>3.5</v>
          </cell>
          <cell r="L89">
            <v>3.3</v>
          </cell>
          <cell r="M89">
            <v>3.4</v>
          </cell>
          <cell r="N89">
            <v>2.2999999999999998</v>
          </cell>
          <cell r="O89">
            <v>2.2000000000000002</v>
          </cell>
          <cell r="P89">
            <v>3.3</v>
          </cell>
          <cell r="R89">
            <v>2.2000000000000002</v>
          </cell>
          <cell r="S89">
            <v>3.4</v>
          </cell>
          <cell r="T89">
            <v>1.1000000000000001</v>
          </cell>
          <cell r="U89">
            <v>0</v>
          </cell>
          <cell r="V89">
            <v>1.1000000000000001</v>
          </cell>
          <cell r="W89">
            <v>0</v>
          </cell>
          <cell r="X89">
            <v>0</v>
          </cell>
          <cell r="Y89">
            <v>-1</v>
          </cell>
          <cell r="AA89">
            <v>0</v>
          </cell>
          <cell r="AB89">
            <v>1.1000000000000001</v>
          </cell>
        </row>
        <row r="90">
          <cell r="A90">
            <v>24990</v>
          </cell>
          <cell r="B90">
            <v>8.9</v>
          </cell>
          <cell r="C90">
            <v>9.4</v>
          </cell>
          <cell r="D90">
            <v>9.1</v>
          </cell>
          <cell r="E90">
            <v>9</v>
          </cell>
          <cell r="F90">
            <v>9.1999999999999993</v>
          </cell>
          <cell r="G90">
            <v>9.5</v>
          </cell>
          <cell r="I90">
            <v>9.4</v>
          </cell>
          <cell r="J90">
            <v>9.1</v>
          </cell>
          <cell r="K90">
            <v>2.2999999999999998</v>
          </cell>
          <cell r="L90">
            <v>2.2000000000000002</v>
          </cell>
          <cell r="M90">
            <v>2.2000000000000002</v>
          </cell>
          <cell r="N90">
            <v>2.2999999999999998</v>
          </cell>
          <cell r="O90">
            <v>2.2000000000000002</v>
          </cell>
          <cell r="P90">
            <v>2.2000000000000002</v>
          </cell>
          <cell r="R90">
            <v>2.2000000000000002</v>
          </cell>
          <cell r="S90">
            <v>2.2000000000000002</v>
          </cell>
          <cell r="T90">
            <v>0</v>
          </cell>
          <cell r="U90">
            <v>1.1000000000000001</v>
          </cell>
          <cell r="V90">
            <v>0</v>
          </cell>
          <cell r="W90">
            <v>1.1000000000000001</v>
          </cell>
          <cell r="X90">
            <v>1.1000000000000001</v>
          </cell>
          <cell r="Y90">
            <v>0</v>
          </cell>
          <cell r="AA90">
            <v>1.1000000000000001</v>
          </cell>
          <cell r="AB90">
            <v>0</v>
          </cell>
        </row>
        <row r="91">
          <cell r="A91">
            <v>25082</v>
          </cell>
          <cell r="B91">
            <v>8.9</v>
          </cell>
          <cell r="C91">
            <v>9.4</v>
          </cell>
          <cell r="D91">
            <v>9.1999999999999993</v>
          </cell>
          <cell r="E91">
            <v>9</v>
          </cell>
          <cell r="F91">
            <v>9.1999999999999993</v>
          </cell>
          <cell r="G91">
            <v>9.6</v>
          </cell>
          <cell r="I91">
            <v>9.4</v>
          </cell>
          <cell r="J91">
            <v>9.1999999999999993</v>
          </cell>
          <cell r="K91">
            <v>1.1000000000000001</v>
          </cell>
          <cell r="L91">
            <v>1.1000000000000001</v>
          </cell>
          <cell r="M91">
            <v>2.2000000000000002</v>
          </cell>
          <cell r="N91">
            <v>1.1000000000000001</v>
          </cell>
          <cell r="O91">
            <v>2.2000000000000002</v>
          </cell>
          <cell r="P91">
            <v>1.1000000000000001</v>
          </cell>
          <cell r="R91">
            <v>1.1000000000000001</v>
          </cell>
          <cell r="S91">
            <v>2.2000000000000002</v>
          </cell>
          <cell r="T91">
            <v>0</v>
          </cell>
          <cell r="U91">
            <v>0</v>
          </cell>
          <cell r="V91">
            <v>1.1000000000000001</v>
          </cell>
          <cell r="W91">
            <v>0</v>
          </cell>
          <cell r="X91">
            <v>0</v>
          </cell>
          <cell r="Y91">
            <v>1.1000000000000001</v>
          </cell>
          <cell r="AA91">
            <v>0</v>
          </cell>
          <cell r="AB91">
            <v>1.1000000000000001</v>
          </cell>
        </row>
        <row r="92">
          <cell r="A92">
            <v>25173</v>
          </cell>
          <cell r="B92">
            <v>9.1</v>
          </cell>
          <cell r="C92">
            <v>9.5</v>
          </cell>
          <cell r="D92">
            <v>9.1999999999999993</v>
          </cell>
          <cell r="E92">
            <v>9.1</v>
          </cell>
          <cell r="F92">
            <v>9.1999999999999993</v>
          </cell>
          <cell r="G92">
            <v>9.6999999999999993</v>
          </cell>
          <cell r="I92">
            <v>9.4</v>
          </cell>
          <cell r="J92">
            <v>9.1999999999999993</v>
          </cell>
          <cell r="K92">
            <v>3.4</v>
          </cell>
          <cell r="L92">
            <v>2.2000000000000002</v>
          </cell>
          <cell r="M92">
            <v>2.2000000000000002</v>
          </cell>
          <cell r="N92">
            <v>2.2000000000000002</v>
          </cell>
          <cell r="O92">
            <v>1.1000000000000001</v>
          </cell>
          <cell r="P92">
            <v>1</v>
          </cell>
          <cell r="R92">
            <v>1.1000000000000001</v>
          </cell>
          <cell r="S92">
            <v>2.2000000000000002</v>
          </cell>
          <cell r="T92">
            <v>2.2000000000000002</v>
          </cell>
          <cell r="U92">
            <v>1.1000000000000001</v>
          </cell>
          <cell r="V92">
            <v>0</v>
          </cell>
          <cell r="W92">
            <v>1.1000000000000001</v>
          </cell>
          <cell r="X92">
            <v>0</v>
          </cell>
          <cell r="Y92">
            <v>1</v>
          </cell>
          <cell r="AA92">
            <v>0</v>
          </cell>
          <cell r="AB92">
            <v>0</v>
          </cell>
        </row>
        <row r="93">
          <cell r="A93">
            <v>25263</v>
          </cell>
          <cell r="B93">
            <v>9.1999999999999993</v>
          </cell>
          <cell r="C93">
            <v>9.5</v>
          </cell>
          <cell r="D93">
            <v>9.3000000000000007</v>
          </cell>
          <cell r="E93">
            <v>9.1999999999999993</v>
          </cell>
          <cell r="F93">
            <v>9.4</v>
          </cell>
          <cell r="G93">
            <v>9.6999999999999993</v>
          </cell>
          <cell r="I93">
            <v>9.5</v>
          </cell>
          <cell r="J93">
            <v>9.4</v>
          </cell>
          <cell r="K93">
            <v>3.4</v>
          </cell>
          <cell r="L93">
            <v>2.2000000000000002</v>
          </cell>
          <cell r="M93">
            <v>2.2000000000000002</v>
          </cell>
          <cell r="N93">
            <v>3.4</v>
          </cell>
          <cell r="O93">
            <v>3.3</v>
          </cell>
          <cell r="P93">
            <v>2.1</v>
          </cell>
          <cell r="R93">
            <v>2.2000000000000002</v>
          </cell>
          <cell r="S93">
            <v>3.3</v>
          </cell>
          <cell r="T93">
            <v>1.1000000000000001</v>
          </cell>
          <cell r="U93">
            <v>0</v>
          </cell>
          <cell r="V93">
            <v>1.1000000000000001</v>
          </cell>
          <cell r="W93">
            <v>1.1000000000000001</v>
          </cell>
          <cell r="X93">
            <v>2.2000000000000002</v>
          </cell>
          <cell r="Y93">
            <v>0</v>
          </cell>
          <cell r="AA93">
            <v>1.1000000000000001</v>
          </cell>
          <cell r="AB93">
            <v>2.2000000000000002</v>
          </cell>
        </row>
        <row r="94">
          <cell r="A94">
            <v>25355</v>
          </cell>
          <cell r="B94">
            <v>9.1999999999999993</v>
          </cell>
          <cell r="C94">
            <v>9.6</v>
          </cell>
          <cell r="D94">
            <v>9.4</v>
          </cell>
          <cell r="E94">
            <v>9.1999999999999993</v>
          </cell>
          <cell r="F94">
            <v>9.5</v>
          </cell>
          <cell r="G94">
            <v>9.8000000000000007</v>
          </cell>
          <cell r="I94">
            <v>9.5</v>
          </cell>
          <cell r="J94">
            <v>9.4</v>
          </cell>
          <cell r="K94">
            <v>3.4</v>
          </cell>
          <cell r="L94">
            <v>2.1</v>
          </cell>
          <cell r="M94">
            <v>3.3</v>
          </cell>
          <cell r="N94">
            <v>2.2000000000000002</v>
          </cell>
          <cell r="O94">
            <v>3.3</v>
          </cell>
          <cell r="P94">
            <v>3.2</v>
          </cell>
          <cell r="R94">
            <v>1.1000000000000001</v>
          </cell>
          <cell r="S94">
            <v>3.3</v>
          </cell>
          <cell r="T94">
            <v>0</v>
          </cell>
          <cell r="U94">
            <v>1.1000000000000001</v>
          </cell>
          <cell r="V94">
            <v>1.1000000000000001</v>
          </cell>
          <cell r="W94">
            <v>0</v>
          </cell>
          <cell r="X94">
            <v>1.1000000000000001</v>
          </cell>
          <cell r="Y94">
            <v>1</v>
          </cell>
          <cell r="AA94">
            <v>0</v>
          </cell>
          <cell r="AB94">
            <v>0</v>
          </cell>
        </row>
        <row r="95">
          <cell r="A95">
            <v>25447</v>
          </cell>
          <cell r="B95">
            <v>9.3000000000000007</v>
          </cell>
          <cell r="C95">
            <v>9.6999999999999993</v>
          </cell>
          <cell r="D95">
            <v>9.4</v>
          </cell>
          <cell r="E95">
            <v>9.3000000000000007</v>
          </cell>
          <cell r="F95">
            <v>9.5</v>
          </cell>
          <cell r="G95">
            <v>9.8000000000000007</v>
          </cell>
          <cell r="I95">
            <v>9.6</v>
          </cell>
          <cell r="J95">
            <v>9.5</v>
          </cell>
          <cell r="K95">
            <v>4.5</v>
          </cell>
          <cell r="L95">
            <v>3.2</v>
          </cell>
          <cell r="M95">
            <v>2.2000000000000002</v>
          </cell>
          <cell r="N95">
            <v>3.3</v>
          </cell>
          <cell r="O95">
            <v>3.3</v>
          </cell>
          <cell r="P95">
            <v>2.1</v>
          </cell>
          <cell r="R95">
            <v>2.1</v>
          </cell>
          <cell r="S95">
            <v>3.3</v>
          </cell>
          <cell r="T95">
            <v>1.1000000000000001</v>
          </cell>
          <cell r="U95">
            <v>1</v>
          </cell>
          <cell r="V95">
            <v>0</v>
          </cell>
          <cell r="W95">
            <v>1.1000000000000001</v>
          </cell>
          <cell r="X95">
            <v>0</v>
          </cell>
          <cell r="Y95">
            <v>0</v>
          </cell>
          <cell r="AA95">
            <v>1.1000000000000001</v>
          </cell>
          <cell r="AB95">
            <v>1.1000000000000001</v>
          </cell>
        </row>
        <row r="96">
          <cell r="A96">
            <v>25538</v>
          </cell>
          <cell r="B96">
            <v>9.4</v>
          </cell>
          <cell r="C96">
            <v>9.6999999999999993</v>
          </cell>
          <cell r="D96">
            <v>9.5</v>
          </cell>
          <cell r="E96">
            <v>9.3000000000000007</v>
          </cell>
          <cell r="F96">
            <v>9.6</v>
          </cell>
          <cell r="G96">
            <v>9.9</v>
          </cell>
          <cell r="I96">
            <v>9.6999999999999993</v>
          </cell>
          <cell r="J96">
            <v>9.5</v>
          </cell>
          <cell r="K96">
            <v>3.3</v>
          </cell>
          <cell r="L96">
            <v>2.1</v>
          </cell>
          <cell r="M96">
            <v>3.3</v>
          </cell>
          <cell r="N96">
            <v>2.2000000000000002</v>
          </cell>
          <cell r="O96">
            <v>4.3</v>
          </cell>
          <cell r="P96">
            <v>2.1</v>
          </cell>
          <cell r="R96">
            <v>3.2</v>
          </cell>
          <cell r="S96">
            <v>3.3</v>
          </cell>
          <cell r="T96">
            <v>1.1000000000000001</v>
          </cell>
          <cell r="U96">
            <v>0</v>
          </cell>
          <cell r="V96">
            <v>1.1000000000000001</v>
          </cell>
          <cell r="W96">
            <v>0</v>
          </cell>
          <cell r="X96">
            <v>1.1000000000000001</v>
          </cell>
          <cell r="Y96">
            <v>1</v>
          </cell>
          <cell r="AA96">
            <v>1</v>
          </cell>
          <cell r="AB96">
            <v>0</v>
          </cell>
        </row>
        <row r="97">
          <cell r="A97">
            <v>25628</v>
          </cell>
          <cell r="B97">
            <v>9.5</v>
          </cell>
          <cell r="C97">
            <v>9.8000000000000007</v>
          </cell>
          <cell r="D97">
            <v>9.6</v>
          </cell>
          <cell r="E97">
            <v>9.4</v>
          </cell>
          <cell r="F97">
            <v>9.6999999999999993</v>
          </cell>
          <cell r="G97">
            <v>9.9</v>
          </cell>
          <cell r="I97">
            <v>9.8000000000000007</v>
          </cell>
          <cell r="J97">
            <v>9.6</v>
          </cell>
          <cell r="K97">
            <v>3.3</v>
          </cell>
          <cell r="L97">
            <v>3.2</v>
          </cell>
          <cell r="M97">
            <v>3.2</v>
          </cell>
          <cell r="N97">
            <v>2.2000000000000002</v>
          </cell>
          <cell r="O97">
            <v>3.2</v>
          </cell>
          <cell r="P97">
            <v>2.1</v>
          </cell>
          <cell r="R97">
            <v>3.2</v>
          </cell>
          <cell r="S97">
            <v>2.1</v>
          </cell>
          <cell r="T97">
            <v>1.1000000000000001</v>
          </cell>
          <cell r="U97">
            <v>1</v>
          </cell>
          <cell r="V97">
            <v>1.1000000000000001</v>
          </cell>
          <cell r="W97">
            <v>1.1000000000000001</v>
          </cell>
          <cell r="X97">
            <v>1</v>
          </cell>
          <cell r="Y97">
            <v>0</v>
          </cell>
          <cell r="AA97">
            <v>1</v>
          </cell>
          <cell r="AB97">
            <v>1.1000000000000001</v>
          </cell>
        </row>
        <row r="98">
          <cell r="A98">
            <v>25720</v>
          </cell>
          <cell r="B98">
            <v>9.6999999999999993</v>
          </cell>
          <cell r="C98">
            <v>9.9</v>
          </cell>
          <cell r="D98">
            <v>9.6</v>
          </cell>
          <cell r="E98">
            <v>9.5</v>
          </cell>
          <cell r="F98">
            <v>9.9</v>
          </cell>
          <cell r="G98">
            <v>10</v>
          </cell>
          <cell r="I98">
            <v>9.9</v>
          </cell>
          <cell r="J98">
            <v>9.6999999999999993</v>
          </cell>
          <cell r="K98">
            <v>5.4</v>
          </cell>
          <cell r="L98">
            <v>3.1</v>
          </cell>
          <cell r="M98">
            <v>2.1</v>
          </cell>
          <cell r="N98">
            <v>3.3</v>
          </cell>
          <cell r="O98">
            <v>4.2</v>
          </cell>
          <cell r="P98">
            <v>2</v>
          </cell>
          <cell r="R98">
            <v>4.2</v>
          </cell>
          <cell r="S98">
            <v>3.2</v>
          </cell>
          <cell r="T98">
            <v>2.1</v>
          </cell>
          <cell r="U98">
            <v>1</v>
          </cell>
          <cell r="V98">
            <v>0</v>
          </cell>
          <cell r="W98">
            <v>1.1000000000000001</v>
          </cell>
          <cell r="X98">
            <v>2.1</v>
          </cell>
          <cell r="Y98">
            <v>1</v>
          </cell>
          <cell r="AA98">
            <v>1</v>
          </cell>
          <cell r="AB98">
            <v>1</v>
          </cell>
        </row>
        <row r="99">
          <cell r="A99">
            <v>25812</v>
          </cell>
          <cell r="B99">
            <v>9.6999999999999993</v>
          </cell>
          <cell r="C99">
            <v>9.9</v>
          </cell>
          <cell r="D99">
            <v>9.6999999999999993</v>
          </cell>
          <cell r="E99">
            <v>9.5</v>
          </cell>
          <cell r="F99">
            <v>9.9</v>
          </cell>
          <cell r="G99">
            <v>10</v>
          </cell>
          <cell r="I99">
            <v>10</v>
          </cell>
          <cell r="J99">
            <v>9.8000000000000007</v>
          </cell>
          <cell r="K99">
            <v>4.3</v>
          </cell>
          <cell r="L99">
            <v>2.1</v>
          </cell>
          <cell r="M99">
            <v>3.2</v>
          </cell>
          <cell r="N99">
            <v>2.2000000000000002</v>
          </cell>
          <cell r="O99">
            <v>4.2</v>
          </cell>
          <cell r="P99">
            <v>2</v>
          </cell>
          <cell r="R99">
            <v>4.2</v>
          </cell>
          <cell r="S99">
            <v>3.2</v>
          </cell>
          <cell r="T99">
            <v>0</v>
          </cell>
          <cell r="U99">
            <v>0</v>
          </cell>
          <cell r="V99">
            <v>1</v>
          </cell>
          <cell r="W99">
            <v>0</v>
          </cell>
          <cell r="X99">
            <v>0</v>
          </cell>
          <cell r="Y99">
            <v>0</v>
          </cell>
          <cell r="AA99">
            <v>1</v>
          </cell>
          <cell r="AB99">
            <v>1</v>
          </cell>
        </row>
        <row r="100">
          <cell r="A100">
            <v>25903</v>
          </cell>
          <cell r="B100">
            <v>9.9</v>
          </cell>
          <cell r="C100">
            <v>10.1</v>
          </cell>
          <cell r="D100">
            <v>10</v>
          </cell>
          <cell r="E100">
            <v>9.6999999999999993</v>
          </cell>
          <cell r="F100">
            <v>10</v>
          </cell>
          <cell r="G100">
            <v>10.3</v>
          </cell>
          <cell r="I100">
            <v>10.3</v>
          </cell>
          <cell r="J100">
            <v>10</v>
          </cell>
          <cell r="K100">
            <v>5.3</v>
          </cell>
          <cell r="L100">
            <v>4.0999999999999996</v>
          </cell>
          <cell r="M100">
            <v>5.3</v>
          </cell>
          <cell r="N100">
            <v>4.3</v>
          </cell>
          <cell r="O100">
            <v>4.2</v>
          </cell>
          <cell r="P100">
            <v>4</v>
          </cell>
          <cell r="R100">
            <v>6.2</v>
          </cell>
          <cell r="S100">
            <v>5.3</v>
          </cell>
          <cell r="T100">
            <v>2.1</v>
          </cell>
          <cell r="U100">
            <v>2</v>
          </cell>
          <cell r="V100">
            <v>3.1</v>
          </cell>
          <cell r="W100">
            <v>2.1</v>
          </cell>
          <cell r="X100">
            <v>1</v>
          </cell>
          <cell r="Y100">
            <v>3</v>
          </cell>
          <cell r="AA100">
            <v>3</v>
          </cell>
          <cell r="AB100">
            <v>2</v>
          </cell>
        </row>
        <row r="101">
          <cell r="A101">
            <v>25993</v>
          </cell>
          <cell r="B101">
            <v>10.1</v>
          </cell>
          <cell r="C101">
            <v>10.199999999999999</v>
          </cell>
          <cell r="D101">
            <v>10.1</v>
          </cell>
          <cell r="E101">
            <v>9.8000000000000007</v>
          </cell>
          <cell r="F101">
            <v>10.1</v>
          </cell>
          <cell r="G101">
            <v>10.3</v>
          </cell>
          <cell r="I101">
            <v>10.3</v>
          </cell>
          <cell r="J101">
            <v>10.1</v>
          </cell>
          <cell r="K101">
            <v>6.3</v>
          </cell>
          <cell r="L101">
            <v>4.0999999999999996</v>
          </cell>
          <cell r="M101">
            <v>5.2</v>
          </cell>
          <cell r="N101">
            <v>4.3</v>
          </cell>
          <cell r="O101">
            <v>4.0999999999999996</v>
          </cell>
          <cell r="P101">
            <v>4</v>
          </cell>
          <cell r="R101">
            <v>5.0999999999999996</v>
          </cell>
          <cell r="S101">
            <v>5.2</v>
          </cell>
          <cell r="T101">
            <v>2</v>
          </cell>
          <cell r="U101">
            <v>1</v>
          </cell>
          <cell r="V101">
            <v>1</v>
          </cell>
          <cell r="W101">
            <v>1</v>
          </cell>
          <cell r="X101">
            <v>1</v>
          </cell>
          <cell r="Y101">
            <v>0</v>
          </cell>
          <cell r="AA101">
            <v>0</v>
          </cell>
          <cell r="AB101">
            <v>1</v>
          </cell>
        </row>
        <row r="102">
          <cell r="A102">
            <v>26085</v>
          </cell>
          <cell r="B102">
            <v>10.3</v>
          </cell>
          <cell r="C102">
            <v>10.3</v>
          </cell>
          <cell r="D102">
            <v>10.3</v>
          </cell>
          <cell r="E102">
            <v>10</v>
          </cell>
          <cell r="F102">
            <v>10.3</v>
          </cell>
          <cell r="G102">
            <v>10.5</v>
          </cell>
          <cell r="I102">
            <v>10.5</v>
          </cell>
          <cell r="J102">
            <v>10.199999999999999</v>
          </cell>
          <cell r="K102">
            <v>6.2</v>
          </cell>
          <cell r="L102">
            <v>4</v>
          </cell>
          <cell r="M102">
            <v>7.3</v>
          </cell>
          <cell r="N102">
            <v>5.3</v>
          </cell>
          <cell r="O102">
            <v>4</v>
          </cell>
          <cell r="P102">
            <v>5</v>
          </cell>
          <cell r="R102">
            <v>6.1</v>
          </cell>
          <cell r="S102">
            <v>5.2</v>
          </cell>
          <cell r="T102">
            <v>2</v>
          </cell>
          <cell r="U102">
            <v>1</v>
          </cell>
          <cell r="V102">
            <v>2</v>
          </cell>
          <cell r="W102">
            <v>2</v>
          </cell>
          <cell r="X102">
            <v>2</v>
          </cell>
          <cell r="Y102">
            <v>1.9</v>
          </cell>
          <cell r="AA102">
            <v>1.9</v>
          </cell>
          <cell r="AB102">
            <v>1</v>
          </cell>
        </row>
        <row r="103">
          <cell r="A103">
            <v>26177</v>
          </cell>
          <cell r="B103">
            <v>10.6</v>
          </cell>
          <cell r="C103">
            <v>10.5</v>
          </cell>
          <cell r="D103">
            <v>10.4</v>
          </cell>
          <cell r="E103">
            <v>10.1</v>
          </cell>
          <cell r="F103">
            <v>10.4</v>
          </cell>
          <cell r="G103">
            <v>10.7</v>
          </cell>
          <cell r="I103">
            <v>10.7</v>
          </cell>
          <cell r="J103">
            <v>10.5</v>
          </cell>
          <cell r="K103">
            <v>9.3000000000000007</v>
          </cell>
          <cell r="L103">
            <v>6.1</v>
          </cell>
          <cell r="M103">
            <v>7.2</v>
          </cell>
          <cell r="N103">
            <v>6.3</v>
          </cell>
          <cell r="O103">
            <v>5.0999999999999996</v>
          </cell>
          <cell r="P103">
            <v>7</v>
          </cell>
          <cell r="R103">
            <v>7</v>
          </cell>
          <cell r="S103">
            <v>7.1</v>
          </cell>
          <cell r="T103">
            <v>2.9</v>
          </cell>
          <cell r="U103">
            <v>1.9</v>
          </cell>
          <cell r="V103">
            <v>1</v>
          </cell>
          <cell r="W103">
            <v>1</v>
          </cell>
          <cell r="X103">
            <v>1</v>
          </cell>
          <cell r="Y103">
            <v>1.9</v>
          </cell>
          <cell r="AA103">
            <v>1.9</v>
          </cell>
          <cell r="AB103">
            <v>2.9</v>
          </cell>
        </row>
        <row r="104">
          <cell r="A104">
            <v>26268</v>
          </cell>
          <cell r="B104">
            <v>10.8</v>
          </cell>
          <cell r="C104">
            <v>10.7</v>
          </cell>
          <cell r="D104">
            <v>10.7</v>
          </cell>
          <cell r="E104">
            <v>10.3</v>
          </cell>
          <cell r="F104">
            <v>10.6</v>
          </cell>
          <cell r="G104">
            <v>11</v>
          </cell>
          <cell r="I104">
            <v>10.8</v>
          </cell>
          <cell r="J104">
            <v>10.7</v>
          </cell>
          <cell r="K104">
            <v>9.1</v>
          </cell>
          <cell r="L104">
            <v>5.9</v>
          </cell>
          <cell r="M104">
            <v>7</v>
          </cell>
          <cell r="N104">
            <v>6.2</v>
          </cell>
          <cell r="O104">
            <v>6</v>
          </cell>
          <cell r="P104">
            <v>6.8</v>
          </cell>
          <cell r="R104">
            <v>4.9000000000000004</v>
          </cell>
          <cell r="S104">
            <v>7</v>
          </cell>
          <cell r="T104">
            <v>1.9</v>
          </cell>
          <cell r="U104">
            <v>1.9</v>
          </cell>
          <cell r="V104">
            <v>2.9</v>
          </cell>
          <cell r="W104">
            <v>2</v>
          </cell>
          <cell r="X104">
            <v>1.9</v>
          </cell>
          <cell r="Y104">
            <v>2.8</v>
          </cell>
          <cell r="AA104">
            <v>0.9</v>
          </cell>
          <cell r="AB104">
            <v>1.9</v>
          </cell>
        </row>
        <row r="105">
          <cell r="A105">
            <v>26359</v>
          </cell>
          <cell r="B105">
            <v>10.9</v>
          </cell>
          <cell r="C105">
            <v>10.8</v>
          </cell>
          <cell r="D105">
            <v>10.8</v>
          </cell>
          <cell r="E105">
            <v>10.4</v>
          </cell>
          <cell r="F105">
            <v>10.8</v>
          </cell>
          <cell r="G105">
            <v>11.1</v>
          </cell>
          <cell r="I105">
            <v>10.9</v>
          </cell>
          <cell r="J105">
            <v>10.8</v>
          </cell>
          <cell r="K105">
            <v>7.9</v>
          </cell>
          <cell r="L105">
            <v>5.9</v>
          </cell>
          <cell r="M105">
            <v>6.9</v>
          </cell>
          <cell r="N105">
            <v>6.1</v>
          </cell>
          <cell r="O105">
            <v>6.9</v>
          </cell>
          <cell r="P105">
            <v>7.8</v>
          </cell>
          <cell r="R105">
            <v>5.8</v>
          </cell>
          <cell r="S105">
            <v>6.9</v>
          </cell>
          <cell r="T105">
            <v>0.9</v>
          </cell>
          <cell r="U105">
            <v>0.9</v>
          </cell>
          <cell r="V105">
            <v>0.9</v>
          </cell>
          <cell r="W105">
            <v>1</v>
          </cell>
          <cell r="X105">
            <v>1.9</v>
          </cell>
          <cell r="Y105">
            <v>0.9</v>
          </cell>
          <cell r="AA105">
            <v>0.9</v>
          </cell>
          <cell r="AB105">
            <v>0.9</v>
          </cell>
        </row>
        <row r="106">
          <cell r="A106">
            <v>26451</v>
          </cell>
          <cell r="B106">
            <v>11.1</v>
          </cell>
          <cell r="C106">
            <v>11</v>
          </cell>
          <cell r="D106">
            <v>10.9</v>
          </cell>
          <cell r="E106">
            <v>10.5</v>
          </cell>
          <cell r="F106">
            <v>10.9</v>
          </cell>
          <cell r="G106">
            <v>11.1</v>
          </cell>
          <cell r="I106">
            <v>11</v>
          </cell>
          <cell r="J106">
            <v>10.9</v>
          </cell>
          <cell r="K106">
            <v>7.8</v>
          </cell>
          <cell r="L106">
            <v>6.8</v>
          </cell>
          <cell r="M106">
            <v>5.8</v>
          </cell>
          <cell r="N106">
            <v>5</v>
          </cell>
          <cell r="O106">
            <v>5.8</v>
          </cell>
          <cell r="P106">
            <v>5.7</v>
          </cell>
          <cell r="R106">
            <v>4.8</v>
          </cell>
          <cell r="S106">
            <v>6.9</v>
          </cell>
          <cell r="T106">
            <v>1.8</v>
          </cell>
          <cell r="U106">
            <v>1.9</v>
          </cell>
          <cell r="V106">
            <v>0.9</v>
          </cell>
          <cell r="W106">
            <v>1</v>
          </cell>
          <cell r="X106">
            <v>0.9</v>
          </cell>
          <cell r="Y106">
            <v>0</v>
          </cell>
          <cell r="AA106">
            <v>0.9</v>
          </cell>
          <cell r="AB106">
            <v>0.9</v>
          </cell>
        </row>
        <row r="107">
          <cell r="A107">
            <v>26543</v>
          </cell>
          <cell r="B107">
            <v>11.2</v>
          </cell>
          <cell r="C107">
            <v>11.1</v>
          </cell>
          <cell r="D107">
            <v>10.9</v>
          </cell>
          <cell r="E107">
            <v>10.7</v>
          </cell>
          <cell r="F107">
            <v>11</v>
          </cell>
          <cell r="G107">
            <v>11.3</v>
          </cell>
          <cell r="I107">
            <v>11.2</v>
          </cell>
          <cell r="J107">
            <v>11.1</v>
          </cell>
          <cell r="K107">
            <v>5.7</v>
          </cell>
          <cell r="L107">
            <v>5.7</v>
          </cell>
          <cell r="M107">
            <v>4.8</v>
          </cell>
          <cell r="N107">
            <v>5.9</v>
          </cell>
          <cell r="O107">
            <v>5.8</v>
          </cell>
          <cell r="P107">
            <v>5.6</v>
          </cell>
          <cell r="R107">
            <v>4.7</v>
          </cell>
          <cell r="S107">
            <v>5.7</v>
          </cell>
          <cell r="T107">
            <v>0.9</v>
          </cell>
          <cell r="U107">
            <v>0.9</v>
          </cell>
          <cell r="V107">
            <v>0</v>
          </cell>
          <cell r="W107">
            <v>1.9</v>
          </cell>
          <cell r="X107">
            <v>0.9</v>
          </cell>
          <cell r="Y107">
            <v>1.8</v>
          </cell>
          <cell r="AA107">
            <v>1.8</v>
          </cell>
          <cell r="AB107">
            <v>1.8</v>
          </cell>
        </row>
        <row r="108">
          <cell r="A108">
            <v>26634</v>
          </cell>
          <cell r="B108">
            <v>11.3</v>
          </cell>
          <cell r="C108">
            <v>11.2</v>
          </cell>
          <cell r="D108">
            <v>11.1</v>
          </cell>
          <cell r="E108">
            <v>10.8</v>
          </cell>
          <cell r="F108">
            <v>11.1</v>
          </cell>
          <cell r="G108">
            <v>11.4</v>
          </cell>
          <cell r="I108">
            <v>11.3</v>
          </cell>
          <cell r="J108">
            <v>11.2</v>
          </cell>
          <cell r="K108">
            <v>4.5999999999999996</v>
          </cell>
          <cell r="L108">
            <v>4.7</v>
          </cell>
          <cell r="M108">
            <v>3.7</v>
          </cell>
          <cell r="N108">
            <v>4.9000000000000004</v>
          </cell>
          <cell r="O108">
            <v>4.7</v>
          </cell>
          <cell r="P108">
            <v>3.6</v>
          </cell>
          <cell r="R108">
            <v>4.5999999999999996</v>
          </cell>
          <cell r="S108">
            <v>4.7</v>
          </cell>
          <cell r="T108">
            <v>0.9</v>
          </cell>
          <cell r="U108">
            <v>0.9</v>
          </cell>
          <cell r="V108">
            <v>1.8</v>
          </cell>
          <cell r="W108">
            <v>0.9</v>
          </cell>
          <cell r="X108">
            <v>0.9</v>
          </cell>
          <cell r="Y108">
            <v>0.9</v>
          </cell>
          <cell r="AA108">
            <v>0.9</v>
          </cell>
          <cell r="AB108">
            <v>0.9</v>
          </cell>
        </row>
        <row r="109">
          <cell r="A109">
            <v>26724</v>
          </cell>
          <cell r="B109">
            <v>11.6</v>
          </cell>
          <cell r="C109">
            <v>11.5</v>
          </cell>
          <cell r="D109">
            <v>11.4</v>
          </cell>
          <cell r="E109">
            <v>11</v>
          </cell>
          <cell r="F109">
            <v>11.3</v>
          </cell>
          <cell r="G109">
            <v>11.6</v>
          </cell>
          <cell r="I109">
            <v>11.5</v>
          </cell>
          <cell r="J109">
            <v>11.4</v>
          </cell>
          <cell r="K109">
            <v>6.4</v>
          </cell>
          <cell r="L109">
            <v>6.5</v>
          </cell>
          <cell r="M109">
            <v>5.6</v>
          </cell>
          <cell r="N109">
            <v>5.8</v>
          </cell>
          <cell r="O109">
            <v>4.5999999999999996</v>
          </cell>
          <cell r="P109">
            <v>4.5</v>
          </cell>
          <cell r="R109">
            <v>5.5</v>
          </cell>
          <cell r="S109">
            <v>5.6</v>
          </cell>
          <cell r="T109">
            <v>2.7</v>
          </cell>
          <cell r="U109">
            <v>2.7</v>
          </cell>
          <cell r="V109">
            <v>2.7</v>
          </cell>
          <cell r="W109">
            <v>1.9</v>
          </cell>
          <cell r="X109">
            <v>1.8</v>
          </cell>
          <cell r="Y109">
            <v>1.8</v>
          </cell>
          <cell r="AA109">
            <v>1.8</v>
          </cell>
          <cell r="AB109">
            <v>1.8</v>
          </cell>
        </row>
        <row r="110">
          <cell r="A110">
            <v>26816</v>
          </cell>
          <cell r="B110">
            <v>11.9</v>
          </cell>
          <cell r="C110">
            <v>11.9</v>
          </cell>
          <cell r="D110">
            <v>11.7</v>
          </cell>
          <cell r="E110">
            <v>11.4</v>
          </cell>
          <cell r="F110">
            <v>11.6</v>
          </cell>
          <cell r="G110">
            <v>12</v>
          </cell>
          <cell r="I110">
            <v>11.9</v>
          </cell>
          <cell r="J110">
            <v>11.8</v>
          </cell>
          <cell r="K110">
            <v>7.2</v>
          </cell>
          <cell r="L110">
            <v>8.1999999999999993</v>
          </cell>
          <cell r="M110">
            <v>7.3</v>
          </cell>
          <cell r="N110">
            <v>8.6</v>
          </cell>
          <cell r="O110">
            <v>6.4</v>
          </cell>
          <cell r="P110">
            <v>8.1</v>
          </cell>
          <cell r="R110">
            <v>8.1999999999999993</v>
          </cell>
          <cell r="S110">
            <v>8.3000000000000007</v>
          </cell>
          <cell r="T110">
            <v>2.6</v>
          </cell>
          <cell r="U110">
            <v>3.5</v>
          </cell>
          <cell r="V110">
            <v>2.6</v>
          </cell>
          <cell r="W110">
            <v>3.6</v>
          </cell>
          <cell r="X110">
            <v>2.7</v>
          </cell>
          <cell r="Y110">
            <v>3.4</v>
          </cell>
          <cell r="AA110">
            <v>3.5</v>
          </cell>
          <cell r="AB110">
            <v>3.5</v>
          </cell>
        </row>
        <row r="111">
          <cell r="A111">
            <v>26908</v>
          </cell>
          <cell r="B111">
            <v>12.3</v>
          </cell>
          <cell r="C111">
            <v>12.3</v>
          </cell>
          <cell r="D111">
            <v>12.2</v>
          </cell>
          <cell r="E111">
            <v>11.8</v>
          </cell>
          <cell r="F111">
            <v>11.9</v>
          </cell>
          <cell r="G111">
            <v>12.3</v>
          </cell>
          <cell r="I111">
            <v>12.3</v>
          </cell>
          <cell r="J111">
            <v>12.2</v>
          </cell>
          <cell r="K111">
            <v>9.8000000000000007</v>
          </cell>
          <cell r="L111">
            <v>10.8</v>
          </cell>
          <cell r="M111">
            <v>11.9</v>
          </cell>
          <cell r="N111">
            <v>10.3</v>
          </cell>
          <cell r="O111">
            <v>8.1999999999999993</v>
          </cell>
          <cell r="P111">
            <v>8.8000000000000007</v>
          </cell>
          <cell r="R111">
            <v>9.8000000000000007</v>
          </cell>
          <cell r="S111">
            <v>9.9</v>
          </cell>
          <cell r="T111">
            <v>3.4</v>
          </cell>
          <cell r="U111">
            <v>3.4</v>
          </cell>
          <cell r="V111">
            <v>4.3</v>
          </cell>
          <cell r="W111">
            <v>3.5</v>
          </cell>
          <cell r="X111">
            <v>2.6</v>
          </cell>
          <cell r="Y111">
            <v>2.5</v>
          </cell>
          <cell r="AA111">
            <v>3.4</v>
          </cell>
          <cell r="AB111">
            <v>3.4</v>
          </cell>
        </row>
        <row r="112">
          <cell r="A112">
            <v>26999</v>
          </cell>
          <cell r="B112">
            <v>12.8</v>
          </cell>
          <cell r="C112">
            <v>12.7</v>
          </cell>
          <cell r="D112">
            <v>12.7</v>
          </cell>
          <cell r="E112">
            <v>12.3</v>
          </cell>
          <cell r="F112">
            <v>12.3</v>
          </cell>
          <cell r="G112">
            <v>12.9</v>
          </cell>
          <cell r="I112">
            <v>12.8</v>
          </cell>
          <cell r="J112">
            <v>12.6</v>
          </cell>
          <cell r="K112">
            <v>13.3</v>
          </cell>
          <cell r="L112">
            <v>13.4</v>
          </cell>
          <cell r="M112">
            <v>14.4</v>
          </cell>
          <cell r="N112">
            <v>13.9</v>
          </cell>
          <cell r="O112">
            <v>10.8</v>
          </cell>
          <cell r="P112">
            <v>13.2</v>
          </cell>
          <cell r="R112">
            <v>13.3</v>
          </cell>
          <cell r="S112">
            <v>12.5</v>
          </cell>
          <cell r="T112">
            <v>4.0999999999999996</v>
          </cell>
          <cell r="U112">
            <v>3.3</v>
          </cell>
          <cell r="V112">
            <v>4.0999999999999996</v>
          </cell>
          <cell r="W112">
            <v>4.2</v>
          </cell>
          <cell r="X112">
            <v>3.4</v>
          </cell>
          <cell r="Y112">
            <v>4.9000000000000004</v>
          </cell>
          <cell r="AA112">
            <v>4.0999999999999996</v>
          </cell>
          <cell r="AB112">
            <v>3.3</v>
          </cell>
        </row>
        <row r="113">
          <cell r="A113">
            <v>27089</v>
          </cell>
          <cell r="B113">
            <v>13.1</v>
          </cell>
          <cell r="C113">
            <v>13</v>
          </cell>
          <cell r="D113">
            <v>13</v>
          </cell>
          <cell r="E113">
            <v>12.6</v>
          </cell>
          <cell r="F113">
            <v>12.5</v>
          </cell>
          <cell r="G113">
            <v>13.1</v>
          </cell>
          <cell r="I113">
            <v>13.2</v>
          </cell>
          <cell r="J113">
            <v>13</v>
          </cell>
          <cell r="K113">
            <v>12.9</v>
          </cell>
          <cell r="L113">
            <v>13</v>
          </cell>
          <cell r="M113">
            <v>14</v>
          </cell>
          <cell r="N113">
            <v>14.5</v>
          </cell>
          <cell r="O113">
            <v>10.6</v>
          </cell>
          <cell r="P113">
            <v>12.9</v>
          </cell>
          <cell r="R113">
            <v>14.8</v>
          </cell>
          <cell r="S113">
            <v>14</v>
          </cell>
          <cell r="T113">
            <v>2.2999999999999998</v>
          </cell>
          <cell r="U113">
            <v>2.4</v>
          </cell>
          <cell r="V113">
            <v>2.4</v>
          </cell>
          <cell r="W113">
            <v>2.4</v>
          </cell>
          <cell r="X113">
            <v>1.6</v>
          </cell>
          <cell r="Y113">
            <v>1.6</v>
          </cell>
          <cell r="AA113">
            <v>3.1</v>
          </cell>
          <cell r="AB113">
            <v>3.2</v>
          </cell>
        </row>
        <row r="114">
          <cell r="A114">
            <v>27181</v>
          </cell>
          <cell r="B114">
            <v>13.6</v>
          </cell>
          <cell r="C114">
            <v>13.6</v>
          </cell>
          <cell r="D114">
            <v>13.4</v>
          </cell>
          <cell r="E114">
            <v>13.2</v>
          </cell>
          <cell r="F114">
            <v>13</v>
          </cell>
          <cell r="G114">
            <v>13.7</v>
          </cell>
          <cell r="I114">
            <v>13.6</v>
          </cell>
          <cell r="J114">
            <v>13.5</v>
          </cell>
          <cell r="K114">
            <v>14.3</v>
          </cell>
          <cell r="L114">
            <v>14.3</v>
          </cell>
          <cell r="M114">
            <v>14.5</v>
          </cell>
          <cell r="N114">
            <v>15.8</v>
          </cell>
          <cell r="O114">
            <v>12.1</v>
          </cell>
          <cell r="P114">
            <v>14.2</v>
          </cell>
          <cell r="R114">
            <v>14.3</v>
          </cell>
          <cell r="S114">
            <v>14.4</v>
          </cell>
          <cell r="T114">
            <v>3.8</v>
          </cell>
          <cell r="U114">
            <v>4.5999999999999996</v>
          </cell>
          <cell r="V114">
            <v>3.1</v>
          </cell>
          <cell r="W114">
            <v>4.8</v>
          </cell>
          <cell r="X114">
            <v>4</v>
          </cell>
          <cell r="Y114">
            <v>4.5999999999999996</v>
          </cell>
          <cell r="AA114">
            <v>3</v>
          </cell>
          <cell r="AB114">
            <v>3.8</v>
          </cell>
        </row>
        <row r="115">
          <cell r="A115">
            <v>27273</v>
          </cell>
          <cell r="B115">
            <v>14.4</v>
          </cell>
          <cell r="C115">
            <v>14.3</v>
          </cell>
          <cell r="D115">
            <v>14.2</v>
          </cell>
          <cell r="E115">
            <v>13.8</v>
          </cell>
          <cell r="F115">
            <v>13.6</v>
          </cell>
          <cell r="G115">
            <v>14.4</v>
          </cell>
          <cell r="I115">
            <v>14.3</v>
          </cell>
          <cell r="J115">
            <v>14.2</v>
          </cell>
          <cell r="K115">
            <v>17.100000000000001</v>
          </cell>
          <cell r="L115">
            <v>16.3</v>
          </cell>
          <cell r="M115">
            <v>16.399999999999999</v>
          </cell>
          <cell r="N115">
            <v>16.899999999999999</v>
          </cell>
          <cell r="O115">
            <v>14.3</v>
          </cell>
          <cell r="P115">
            <v>17.100000000000001</v>
          </cell>
          <cell r="R115">
            <v>16.3</v>
          </cell>
          <cell r="S115">
            <v>16.399999999999999</v>
          </cell>
          <cell r="T115">
            <v>5.9</v>
          </cell>
          <cell r="U115">
            <v>5.0999999999999996</v>
          </cell>
          <cell r="V115">
            <v>6</v>
          </cell>
          <cell r="W115">
            <v>4.5</v>
          </cell>
          <cell r="X115">
            <v>4.5999999999999996</v>
          </cell>
          <cell r="Y115">
            <v>5.0999999999999996</v>
          </cell>
          <cell r="AA115">
            <v>5.0999999999999996</v>
          </cell>
          <cell r="AB115">
            <v>5.2</v>
          </cell>
        </row>
        <row r="116">
          <cell r="A116">
            <v>27364</v>
          </cell>
          <cell r="B116">
            <v>14.9</v>
          </cell>
          <cell r="C116">
            <v>14.7</v>
          </cell>
          <cell r="D116">
            <v>14.6</v>
          </cell>
          <cell r="E116">
            <v>14.4</v>
          </cell>
          <cell r="F116">
            <v>14.4</v>
          </cell>
          <cell r="G116">
            <v>15.1</v>
          </cell>
          <cell r="I116">
            <v>14.8</v>
          </cell>
          <cell r="J116">
            <v>14.7</v>
          </cell>
          <cell r="K116">
            <v>16.399999999999999</v>
          </cell>
          <cell r="L116">
            <v>15.7</v>
          </cell>
          <cell r="M116">
            <v>15</v>
          </cell>
          <cell r="N116">
            <v>17.100000000000001</v>
          </cell>
          <cell r="O116">
            <v>17.100000000000001</v>
          </cell>
          <cell r="P116">
            <v>17.100000000000001</v>
          </cell>
          <cell r="R116">
            <v>15.6</v>
          </cell>
          <cell r="S116">
            <v>16.7</v>
          </cell>
          <cell r="T116">
            <v>3.5</v>
          </cell>
          <cell r="U116">
            <v>2.8</v>
          </cell>
          <cell r="V116">
            <v>2.8</v>
          </cell>
          <cell r="W116">
            <v>4.3</v>
          </cell>
          <cell r="X116">
            <v>5.9</v>
          </cell>
          <cell r="Y116">
            <v>4.9000000000000004</v>
          </cell>
          <cell r="AA116">
            <v>3.5</v>
          </cell>
          <cell r="AB116">
            <v>3.5</v>
          </cell>
        </row>
        <row r="117">
          <cell r="A117">
            <v>27454</v>
          </cell>
          <cell r="B117">
            <v>15.3</v>
          </cell>
          <cell r="C117">
            <v>15.4</v>
          </cell>
          <cell r="D117">
            <v>15</v>
          </cell>
          <cell r="E117">
            <v>15.1</v>
          </cell>
          <cell r="F117">
            <v>15</v>
          </cell>
          <cell r="G117">
            <v>15.4</v>
          </cell>
          <cell r="I117">
            <v>15.1</v>
          </cell>
          <cell r="J117">
            <v>15.3</v>
          </cell>
          <cell r="K117">
            <v>16.8</v>
          </cell>
          <cell r="L117">
            <v>18.5</v>
          </cell>
          <cell r="M117">
            <v>15.4</v>
          </cell>
          <cell r="N117">
            <v>19.8</v>
          </cell>
          <cell r="O117">
            <v>20</v>
          </cell>
          <cell r="P117">
            <v>17.600000000000001</v>
          </cell>
          <cell r="R117">
            <v>14.4</v>
          </cell>
          <cell r="S117">
            <v>17.7</v>
          </cell>
          <cell r="T117">
            <v>2.7</v>
          </cell>
          <cell r="U117">
            <v>4.8</v>
          </cell>
          <cell r="V117">
            <v>2.7</v>
          </cell>
          <cell r="W117">
            <v>4.9000000000000004</v>
          </cell>
          <cell r="X117">
            <v>4.2</v>
          </cell>
          <cell r="Y117">
            <v>2</v>
          </cell>
          <cell r="AA117">
            <v>2</v>
          </cell>
          <cell r="AB117">
            <v>4.0999999999999996</v>
          </cell>
        </row>
        <row r="118">
          <cell r="A118">
            <v>27546</v>
          </cell>
          <cell r="B118">
            <v>15.9</v>
          </cell>
          <cell r="C118">
            <v>15.9</v>
          </cell>
          <cell r="D118">
            <v>15.4</v>
          </cell>
          <cell r="E118">
            <v>15.6</v>
          </cell>
          <cell r="F118">
            <v>15.6</v>
          </cell>
          <cell r="G118">
            <v>15.9</v>
          </cell>
          <cell r="I118">
            <v>15.8</v>
          </cell>
          <cell r="J118">
            <v>15.8</v>
          </cell>
          <cell r="K118">
            <v>16.899999999999999</v>
          </cell>
          <cell r="L118">
            <v>16.899999999999999</v>
          </cell>
          <cell r="M118">
            <v>14.9</v>
          </cell>
          <cell r="N118">
            <v>18.2</v>
          </cell>
          <cell r="O118">
            <v>20</v>
          </cell>
          <cell r="P118">
            <v>16.100000000000001</v>
          </cell>
          <cell r="R118">
            <v>16.2</v>
          </cell>
          <cell r="S118">
            <v>17</v>
          </cell>
          <cell r="T118">
            <v>3.9</v>
          </cell>
          <cell r="U118">
            <v>3.2</v>
          </cell>
          <cell r="V118">
            <v>2.7</v>
          </cell>
          <cell r="W118">
            <v>3.3</v>
          </cell>
          <cell r="X118">
            <v>4</v>
          </cell>
          <cell r="Y118">
            <v>3.2</v>
          </cell>
          <cell r="AA118">
            <v>4.5999999999999996</v>
          </cell>
          <cell r="AB118">
            <v>3.3</v>
          </cell>
        </row>
        <row r="119">
          <cell r="A119">
            <v>27638</v>
          </cell>
          <cell r="B119">
            <v>16.100000000000001</v>
          </cell>
          <cell r="C119">
            <v>15.9</v>
          </cell>
          <cell r="D119">
            <v>15.7</v>
          </cell>
          <cell r="E119">
            <v>15.5</v>
          </cell>
          <cell r="F119">
            <v>15.6</v>
          </cell>
          <cell r="G119">
            <v>16.100000000000001</v>
          </cell>
          <cell r="I119">
            <v>15.7</v>
          </cell>
          <cell r="J119">
            <v>15.9</v>
          </cell>
          <cell r="K119">
            <v>11.8</v>
          </cell>
          <cell r="L119">
            <v>11.2</v>
          </cell>
          <cell r="M119">
            <v>10.6</v>
          </cell>
          <cell r="N119">
            <v>12.3</v>
          </cell>
          <cell r="O119">
            <v>14.7</v>
          </cell>
          <cell r="P119">
            <v>11.8</v>
          </cell>
          <cell r="R119">
            <v>9.8000000000000007</v>
          </cell>
          <cell r="S119">
            <v>12</v>
          </cell>
          <cell r="T119">
            <v>1.3</v>
          </cell>
          <cell r="U119">
            <v>0</v>
          </cell>
          <cell r="V119">
            <v>1.9</v>
          </cell>
          <cell r="W119">
            <v>-0.6</v>
          </cell>
          <cell r="X119">
            <v>0</v>
          </cell>
          <cell r="Y119">
            <v>1.3</v>
          </cell>
          <cell r="AA119">
            <v>-0.6</v>
          </cell>
          <cell r="AB119">
            <v>0.6</v>
          </cell>
        </row>
        <row r="120">
          <cell r="A120">
            <v>27729</v>
          </cell>
          <cell r="B120">
            <v>16.899999999999999</v>
          </cell>
          <cell r="C120">
            <v>16.899999999999999</v>
          </cell>
          <cell r="D120">
            <v>16.7</v>
          </cell>
          <cell r="E120">
            <v>16.3</v>
          </cell>
          <cell r="F120">
            <v>16.5</v>
          </cell>
          <cell r="G120">
            <v>17.3</v>
          </cell>
          <cell r="I120">
            <v>17</v>
          </cell>
          <cell r="J120">
            <v>16.8</v>
          </cell>
          <cell r="K120">
            <v>13.4</v>
          </cell>
          <cell r="L120">
            <v>15</v>
          </cell>
          <cell r="M120">
            <v>14.4</v>
          </cell>
          <cell r="N120">
            <v>13.2</v>
          </cell>
          <cell r="O120">
            <v>14.6</v>
          </cell>
          <cell r="P120">
            <v>14.6</v>
          </cell>
          <cell r="R120">
            <v>14.9</v>
          </cell>
          <cell r="S120">
            <v>14.3</v>
          </cell>
          <cell r="T120">
            <v>5</v>
          </cell>
          <cell r="U120">
            <v>6.3</v>
          </cell>
          <cell r="V120">
            <v>6.4</v>
          </cell>
          <cell r="W120">
            <v>5.2</v>
          </cell>
          <cell r="X120">
            <v>5.8</v>
          </cell>
          <cell r="Y120">
            <v>7.5</v>
          </cell>
          <cell r="AA120">
            <v>8.3000000000000007</v>
          </cell>
          <cell r="AB120">
            <v>5.7</v>
          </cell>
        </row>
        <row r="121">
          <cell r="A121">
            <v>27820</v>
          </cell>
          <cell r="B121">
            <v>17.399999999999999</v>
          </cell>
          <cell r="C121">
            <v>17.3</v>
          </cell>
          <cell r="D121">
            <v>17.100000000000001</v>
          </cell>
          <cell r="E121">
            <v>16.899999999999999</v>
          </cell>
          <cell r="F121">
            <v>17.100000000000001</v>
          </cell>
          <cell r="G121">
            <v>17.7</v>
          </cell>
          <cell r="I121">
            <v>17.399999999999999</v>
          </cell>
          <cell r="J121">
            <v>17.3</v>
          </cell>
          <cell r="K121">
            <v>13.7</v>
          </cell>
          <cell r="L121">
            <v>12.3</v>
          </cell>
          <cell r="M121">
            <v>14</v>
          </cell>
          <cell r="N121">
            <v>11.9</v>
          </cell>
          <cell r="O121">
            <v>14</v>
          </cell>
          <cell r="P121">
            <v>14.9</v>
          </cell>
          <cell r="R121">
            <v>15.2</v>
          </cell>
          <cell r="S121">
            <v>13.1</v>
          </cell>
          <cell r="T121">
            <v>3</v>
          </cell>
          <cell r="U121">
            <v>2.4</v>
          </cell>
          <cell r="V121">
            <v>2.4</v>
          </cell>
          <cell r="W121">
            <v>3.7</v>
          </cell>
          <cell r="X121">
            <v>3.6</v>
          </cell>
          <cell r="Y121">
            <v>2.2999999999999998</v>
          </cell>
          <cell r="AA121">
            <v>2.4</v>
          </cell>
          <cell r="AB121">
            <v>3</v>
          </cell>
        </row>
        <row r="122">
          <cell r="A122">
            <v>27912</v>
          </cell>
          <cell r="B122">
            <v>17.8</v>
          </cell>
          <cell r="C122">
            <v>17.8</v>
          </cell>
          <cell r="D122">
            <v>17.600000000000001</v>
          </cell>
          <cell r="E122">
            <v>17.399999999999999</v>
          </cell>
          <cell r="F122">
            <v>17.7</v>
          </cell>
          <cell r="G122">
            <v>18.3</v>
          </cell>
          <cell r="I122">
            <v>18</v>
          </cell>
          <cell r="J122">
            <v>17.7</v>
          </cell>
          <cell r="K122">
            <v>11.9</v>
          </cell>
          <cell r="L122">
            <v>11.9</v>
          </cell>
          <cell r="M122">
            <v>14.3</v>
          </cell>
          <cell r="N122">
            <v>11.5</v>
          </cell>
          <cell r="O122">
            <v>13.5</v>
          </cell>
          <cell r="P122">
            <v>15.1</v>
          </cell>
          <cell r="R122">
            <v>13.9</v>
          </cell>
          <cell r="S122">
            <v>12</v>
          </cell>
          <cell r="T122">
            <v>2.2999999999999998</v>
          </cell>
          <cell r="U122">
            <v>2.9</v>
          </cell>
          <cell r="V122">
            <v>2.9</v>
          </cell>
          <cell r="W122">
            <v>3</v>
          </cell>
          <cell r="X122">
            <v>3.5</v>
          </cell>
          <cell r="Y122">
            <v>3.4</v>
          </cell>
          <cell r="AA122">
            <v>3.4</v>
          </cell>
          <cell r="AB122">
            <v>2.2999999999999998</v>
          </cell>
        </row>
        <row r="123">
          <cell r="A123">
            <v>28004</v>
          </cell>
          <cell r="B123">
            <v>18.100000000000001</v>
          </cell>
          <cell r="C123">
            <v>18.2</v>
          </cell>
          <cell r="D123">
            <v>18</v>
          </cell>
          <cell r="E123">
            <v>17.899999999999999</v>
          </cell>
          <cell r="F123">
            <v>18.2</v>
          </cell>
          <cell r="G123">
            <v>18.7</v>
          </cell>
          <cell r="I123">
            <v>18.399999999999999</v>
          </cell>
          <cell r="J123">
            <v>18.100000000000001</v>
          </cell>
          <cell r="K123">
            <v>12.4</v>
          </cell>
          <cell r="L123">
            <v>14.5</v>
          </cell>
          <cell r="M123">
            <v>14.6</v>
          </cell>
          <cell r="N123">
            <v>15.5</v>
          </cell>
          <cell r="O123">
            <v>16.7</v>
          </cell>
          <cell r="P123">
            <v>16.100000000000001</v>
          </cell>
          <cell r="R123">
            <v>17.2</v>
          </cell>
          <cell r="S123">
            <v>13.8</v>
          </cell>
          <cell r="T123">
            <v>1.7</v>
          </cell>
          <cell r="U123">
            <v>2.2000000000000002</v>
          </cell>
          <cell r="V123">
            <v>2.2999999999999998</v>
          </cell>
          <cell r="W123">
            <v>2.9</v>
          </cell>
          <cell r="X123">
            <v>2.8</v>
          </cell>
          <cell r="Y123">
            <v>2.2000000000000002</v>
          </cell>
          <cell r="AA123">
            <v>2.2000000000000002</v>
          </cell>
          <cell r="AB123">
            <v>2.2999999999999998</v>
          </cell>
        </row>
        <row r="124">
          <cell r="A124">
            <v>28095</v>
          </cell>
          <cell r="B124">
            <v>19.100000000000001</v>
          </cell>
          <cell r="C124">
            <v>19.3</v>
          </cell>
          <cell r="D124">
            <v>19.100000000000001</v>
          </cell>
          <cell r="E124">
            <v>19.100000000000001</v>
          </cell>
          <cell r="F124">
            <v>19.3</v>
          </cell>
          <cell r="G124">
            <v>19.8</v>
          </cell>
          <cell r="I124">
            <v>19.399999999999999</v>
          </cell>
          <cell r="J124">
            <v>19.2</v>
          </cell>
          <cell r="K124">
            <v>13</v>
          </cell>
          <cell r="L124">
            <v>14.2</v>
          </cell>
          <cell r="M124">
            <v>14.4</v>
          </cell>
          <cell r="N124">
            <v>17.2</v>
          </cell>
          <cell r="O124">
            <v>17</v>
          </cell>
          <cell r="P124">
            <v>14.5</v>
          </cell>
          <cell r="R124">
            <v>14.1</v>
          </cell>
          <cell r="S124">
            <v>14.3</v>
          </cell>
          <cell r="T124">
            <v>5.5</v>
          </cell>
          <cell r="U124">
            <v>6</v>
          </cell>
          <cell r="V124">
            <v>6.1</v>
          </cell>
          <cell r="W124">
            <v>6.7</v>
          </cell>
          <cell r="X124">
            <v>6</v>
          </cell>
          <cell r="Y124">
            <v>5.9</v>
          </cell>
          <cell r="AA124">
            <v>5.4</v>
          </cell>
          <cell r="AB124">
            <v>6.1</v>
          </cell>
        </row>
        <row r="125">
          <cell r="A125">
            <v>28185</v>
          </cell>
          <cell r="B125">
            <v>19.5</v>
          </cell>
          <cell r="C125">
            <v>19.8</v>
          </cell>
          <cell r="D125">
            <v>19.5</v>
          </cell>
          <cell r="E125">
            <v>19.5</v>
          </cell>
          <cell r="F125">
            <v>19.8</v>
          </cell>
          <cell r="G125">
            <v>20.2</v>
          </cell>
          <cell r="I125">
            <v>19.7</v>
          </cell>
          <cell r="J125">
            <v>19.600000000000001</v>
          </cell>
          <cell r="K125">
            <v>12.1</v>
          </cell>
          <cell r="L125">
            <v>14.5</v>
          </cell>
          <cell r="M125">
            <v>14</v>
          </cell>
          <cell r="N125">
            <v>15.4</v>
          </cell>
          <cell r="O125">
            <v>15.8</v>
          </cell>
          <cell r="P125">
            <v>14.1</v>
          </cell>
          <cell r="R125">
            <v>13.2</v>
          </cell>
          <cell r="S125">
            <v>13.3</v>
          </cell>
          <cell r="T125">
            <v>2.1</v>
          </cell>
          <cell r="U125">
            <v>2.6</v>
          </cell>
          <cell r="V125">
            <v>2.1</v>
          </cell>
          <cell r="W125">
            <v>2.1</v>
          </cell>
          <cell r="X125">
            <v>2.6</v>
          </cell>
          <cell r="Y125">
            <v>2</v>
          </cell>
          <cell r="AA125">
            <v>1.5</v>
          </cell>
          <cell r="AB125">
            <v>2.1</v>
          </cell>
        </row>
        <row r="126">
          <cell r="A126">
            <v>28277</v>
          </cell>
          <cell r="B126">
            <v>19.899999999999999</v>
          </cell>
          <cell r="C126">
            <v>20.399999999999999</v>
          </cell>
          <cell r="D126">
            <v>19.899999999999999</v>
          </cell>
          <cell r="E126">
            <v>19.899999999999999</v>
          </cell>
          <cell r="F126">
            <v>20.2</v>
          </cell>
          <cell r="G126">
            <v>20.7</v>
          </cell>
          <cell r="I126">
            <v>20</v>
          </cell>
          <cell r="J126">
            <v>20.100000000000001</v>
          </cell>
          <cell r="K126">
            <v>11.8</v>
          </cell>
          <cell r="L126">
            <v>14.6</v>
          </cell>
          <cell r="M126">
            <v>13.1</v>
          </cell>
          <cell r="N126">
            <v>14.4</v>
          </cell>
          <cell r="O126">
            <v>14.1</v>
          </cell>
          <cell r="P126">
            <v>13.1</v>
          </cell>
          <cell r="R126">
            <v>11.1</v>
          </cell>
          <cell r="S126">
            <v>13.6</v>
          </cell>
          <cell r="T126">
            <v>2.1</v>
          </cell>
          <cell r="U126">
            <v>3</v>
          </cell>
          <cell r="V126">
            <v>2.1</v>
          </cell>
          <cell r="W126">
            <v>2.1</v>
          </cell>
          <cell r="X126">
            <v>2</v>
          </cell>
          <cell r="Y126">
            <v>2.5</v>
          </cell>
          <cell r="AA126">
            <v>1.5</v>
          </cell>
          <cell r="AB126">
            <v>2.6</v>
          </cell>
        </row>
        <row r="127">
          <cell r="A127">
            <v>28369</v>
          </cell>
          <cell r="B127">
            <v>20.3</v>
          </cell>
          <cell r="C127">
            <v>20.8</v>
          </cell>
          <cell r="D127">
            <v>20.3</v>
          </cell>
          <cell r="E127">
            <v>20.399999999999999</v>
          </cell>
          <cell r="F127">
            <v>20.7</v>
          </cell>
          <cell r="G127">
            <v>21.2</v>
          </cell>
          <cell r="I127">
            <v>20.399999999999999</v>
          </cell>
          <cell r="J127">
            <v>20.5</v>
          </cell>
          <cell r="K127">
            <v>12.2</v>
          </cell>
          <cell r="L127">
            <v>14.3</v>
          </cell>
          <cell r="M127">
            <v>12.8</v>
          </cell>
          <cell r="N127">
            <v>14</v>
          </cell>
          <cell r="O127">
            <v>13.7</v>
          </cell>
          <cell r="P127">
            <v>13.4</v>
          </cell>
          <cell r="R127">
            <v>10.9</v>
          </cell>
          <cell r="S127">
            <v>13.3</v>
          </cell>
          <cell r="T127">
            <v>2</v>
          </cell>
          <cell r="U127">
            <v>2</v>
          </cell>
          <cell r="V127">
            <v>2</v>
          </cell>
          <cell r="W127">
            <v>2.5</v>
          </cell>
          <cell r="X127">
            <v>2.5</v>
          </cell>
          <cell r="Y127">
            <v>2.4</v>
          </cell>
          <cell r="AA127">
            <v>2</v>
          </cell>
          <cell r="AB127">
            <v>2</v>
          </cell>
        </row>
        <row r="128">
          <cell r="A128">
            <v>28460</v>
          </cell>
          <cell r="B128">
            <v>20.7</v>
          </cell>
          <cell r="C128">
            <v>21.2</v>
          </cell>
          <cell r="D128">
            <v>20.7</v>
          </cell>
          <cell r="E128">
            <v>20.9</v>
          </cell>
          <cell r="F128">
            <v>21.5</v>
          </cell>
          <cell r="G128">
            <v>21.7</v>
          </cell>
          <cell r="I128">
            <v>21.1</v>
          </cell>
          <cell r="J128">
            <v>21</v>
          </cell>
          <cell r="K128">
            <v>8.4</v>
          </cell>
          <cell r="L128">
            <v>9.8000000000000007</v>
          </cell>
          <cell r="M128">
            <v>8.4</v>
          </cell>
          <cell r="N128">
            <v>9.4</v>
          </cell>
          <cell r="O128">
            <v>11.4</v>
          </cell>
          <cell r="P128">
            <v>9.6</v>
          </cell>
          <cell r="R128">
            <v>8.8000000000000007</v>
          </cell>
          <cell r="S128">
            <v>9.4</v>
          </cell>
          <cell r="T128">
            <v>2</v>
          </cell>
          <cell r="U128">
            <v>1.9</v>
          </cell>
          <cell r="V128">
            <v>2</v>
          </cell>
          <cell r="W128">
            <v>2.5</v>
          </cell>
          <cell r="X128">
            <v>3.9</v>
          </cell>
          <cell r="Y128">
            <v>2.4</v>
          </cell>
          <cell r="AA128">
            <v>3.4</v>
          </cell>
          <cell r="AB128">
            <v>2.4</v>
          </cell>
        </row>
        <row r="129">
          <cell r="A129">
            <v>28550</v>
          </cell>
          <cell r="B129">
            <v>21</v>
          </cell>
          <cell r="C129">
            <v>21.5</v>
          </cell>
          <cell r="D129">
            <v>21.1</v>
          </cell>
          <cell r="E129">
            <v>21.1</v>
          </cell>
          <cell r="F129">
            <v>21.7</v>
          </cell>
          <cell r="G129">
            <v>22</v>
          </cell>
          <cell r="I129">
            <v>21.3</v>
          </cell>
          <cell r="J129">
            <v>21.3</v>
          </cell>
          <cell r="K129">
            <v>7.7</v>
          </cell>
          <cell r="L129">
            <v>8.6</v>
          </cell>
          <cell r="M129">
            <v>8.1999999999999993</v>
          </cell>
          <cell r="N129">
            <v>8.1999999999999993</v>
          </cell>
          <cell r="O129">
            <v>9.6</v>
          </cell>
          <cell r="P129">
            <v>8.9</v>
          </cell>
          <cell r="R129">
            <v>8.1</v>
          </cell>
          <cell r="S129">
            <v>8.6999999999999993</v>
          </cell>
          <cell r="T129">
            <v>1.4</v>
          </cell>
          <cell r="U129">
            <v>1.4</v>
          </cell>
          <cell r="V129">
            <v>1.9</v>
          </cell>
          <cell r="W129">
            <v>1</v>
          </cell>
          <cell r="X129">
            <v>0.9</v>
          </cell>
          <cell r="Y129">
            <v>1.4</v>
          </cell>
          <cell r="AA129">
            <v>0.9</v>
          </cell>
          <cell r="AB129">
            <v>1.4</v>
          </cell>
        </row>
        <row r="130">
          <cell r="A130">
            <v>28642</v>
          </cell>
          <cell r="B130">
            <v>21.4</v>
          </cell>
          <cell r="C130">
            <v>22</v>
          </cell>
          <cell r="D130">
            <v>21.5</v>
          </cell>
          <cell r="E130">
            <v>21.5</v>
          </cell>
          <cell r="F130">
            <v>22.1</v>
          </cell>
          <cell r="G130">
            <v>22.4</v>
          </cell>
          <cell r="I130">
            <v>21.6</v>
          </cell>
          <cell r="J130">
            <v>21.7</v>
          </cell>
          <cell r="K130">
            <v>7.5</v>
          </cell>
          <cell r="L130">
            <v>7.8</v>
          </cell>
          <cell r="M130">
            <v>8</v>
          </cell>
          <cell r="N130">
            <v>8</v>
          </cell>
          <cell r="O130">
            <v>9.4</v>
          </cell>
          <cell r="P130">
            <v>8.1999999999999993</v>
          </cell>
          <cell r="R130">
            <v>8</v>
          </cell>
          <cell r="S130">
            <v>8</v>
          </cell>
          <cell r="T130">
            <v>1.9</v>
          </cell>
          <cell r="U130">
            <v>2.2999999999999998</v>
          </cell>
          <cell r="V130">
            <v>1.9</v>
          </cell>
          <cell r="W130">
            <v>1.9</v>
          </cell>
          <cell r="X130">
            <v>1.8</v>
          </cell>
          <cell r="Y130">
            <v>1.8</v>
          </cell>
          <cell r="AA130">
            <v>1.4</v>
          </cell>
          <cell r="AB130">
            <v>1.9</v>
          </cell>
        </row>
        <row r="131">
          <cell r="A131">
            <v>28734</v>
          </cell>
          <cell r="B131">
            <v>21.9</v>
          </cell>
          <cell r="C131">
            <v>22.4</v>
          </cell>
          <cell r="D131">
            <v>21.9</v>
          </cell>
          <cell r="E131">
            <v>22</v>
          </cell>
          <cell r="F131">
            <v>22.5</v>
          </cell>
          <cell r="G131">
            <v>22.7</v>
          </cell>
          <cell r="I131">
            <v>22.1</v>
          </cell>
          <cell r="J131">
            <v>22.1</v>
          </cell>
          <cell r="K131">
            <v>7.9</v>
          </cell>
          <cell r="L131">
            <v>7.7</v>
          </cell>
          <cell r="M131">
            <v>7.9</v>
          </cell>
          <cell r="N131">
            <v>7.8</v>
          </cell>
          <cell r="O131">
            <v>8.6999999999999993</v>
          </cell>
          <cell r="P131">
            <v>7.1</v>
          </cell>
          <cell r="R131">
            <v>8.3000000000000007</v>
          </cell>
          <cell r="S131">
            <v>7.8</v>
          </cell>
          <cell r="T131">
            <v>2.2999999999999998</v>
          </cell>
          <cell r="U131">
            <v>1.8</v>
          </cell>
          <cell r="V131">
            <v>1.9</v>
          </cell>
          <cell r="W131">
            <v>2.2999999999999998</v>
          </cell>
          <cell r="X131">
            <v>1.8</v>
          </cell>
          <cell r="Y131">
            <v>1.3</v>
          </cell>
          <cell r="AA131">
            <v>2.2999999999999998</v>
          </cell>
          <cell r="AB131">
            <v>1.8</v>
          </cell>
        </row>
        <row r="132">
          <cell r="A132">
            <v>28825</v>
          </cell>
          <cell r="B132">
            <v>22.4</v>
          </cell>
          <cell r="C132">
            <v>22.8</v>
          </cell>
          <cell r="D132">
            <v>22.6</v>
          </cell>
          <cell r="E132">
            <v>22.3</v>
          </cell>
          <cell r="F132">
            <v>23</v>
          </cell>
          <cell r="G132">
            <v>23.2</v>
          </cell>
          <cell r="I132">
            <v>22.6</v>
          </cell>
          <cell r="J132">
            <v>22.6</v>
          </cell>
          <cell r="K132">
            <v>8.1999999999999993</v>
          </cell>
          <cell r="L132">
            <v>7.5</v>
          </cell>
          <cell r="M132">
            <v>9.1999999999999993</v>
          </cell>
          <cell r="N132">
            <v>6.7</v>
          </cell>
          <cell r="O132">
            <v>7</v>
          </cell>
          <cell r="P132">
            <v>6.9</v>
          </cell>
          <cell r="R132">
            <v>7.1</v>
          </cell>
          <cell r="S132">
            <v>7.6</v>
          </cell>
          <cell r="T132">
            <v>2.2999999999999998</v>
          </cell>
          <cell r="U132">
            <v>1.8</v>
          </cell>
          <cell r="V132">
            <v>3.2</v>
          </cell>
          <cell r="W132">
            <v>1.4</v>
          </cell>
          <cell r="X132">
            <v>2.2000000000000002</v>
          </cell>
          <cell r="Y132">
            <v>2.2000000000000002</v>
          </cell>
          <cell r="AA132">
            <v>2.2999999999999998</v>
          </cell>
          <cell r="AB132">
            <v>2.2999999999999998</v>
          </cell>
        </row>
        <row r="133">
          <cell r="A133">
            <v>28915</v>
          </cell>
          <cell r="B133">
            <v>22.8</v>
          </cell>
          <cell r="C133">
            <v>23.2</v>
          </cell>
          <cell r="D133">
            <v>22.8</v>
          </cell>
          <cell r="E133">
            <v>22.7</v>
          </cell>
          <cell r="F133">
            <v>23.3</v>
          </cell>
          <cell r="G133">
            <v>23.7</v>
          </cell>
          <cell r="I133">
            <v>23</v>
          </cell>
          <cell r="J133">
            <v>23</v>
          </cell>
          <cell r="K133">
            <v>8.6</v>
          </cell>
          <cell r="L133">
            <v>7.9</v>
          </cell>
          <cell r="M133">
            <v>8.1</v>
          </cell>
          <cell r="N133">
            <v>7.6</v>
          </cell>
          <cell r="O133">
            <v>7.4</v>
          </cell>
          <cell r="P133">
            <v>7.7</v>
          </cell>
          <cell r="R133">
            <v>8</v>
          </cell>
          <cell r="S133">
            <v>8</v>
          </cell>
          <cell r="T133">
            <v>1.8</v>
          </cell>
          <cell r="U133">
            <v>1.8</v>
          </cell>
          <cell r="V133">
            <v>0.9</v>
          </cell>
          <cell r="W133">
            <v>1.8</v>
          </cell>
          <cell r="X133">
            <v>1.3</v>
          </cell>
          <cell r="Y133">
            <v>2.2000000000000002</v>
          </cell>
          <cell r="AA133">
            <v>1.8</v>
          </cell>
          <cell r="AB133">
            <v>1.8</v>
          </cell>
        </row>
        <row r="134">
          <cell r="A134">
            <v>29007</v>
          </cell>
          <cell r="B134">
            <v>23.5</v>
          </cell>
          <cell r="C134">
            <v>23.8</v>
          </cell>
          <cell r="D134">
            <v>23.3</v>
          </cell>
          <cell r="E134">
            <v>23.3</v>
          </cell>
          <cell r="F134">
            <v>24</v>
          </cell>
          <cell r="G134">
            <v>24.4</v>
          </cell>
          <cell r="I134">
            <v>23.7</v>
          </cell>
          <cell r="J134">
            <v>23.6</v>
          </cell>
          <cell r="K134">
            <v>9.8000000000000007</v>
          </cell>
          <cell r="L134">
            <v>8.1999999999999993</v>
          </cell>
          <cell r="M134">
            <v>8.4</v>
          </cell>
          <cell r="N134">
            <v>8.4</v>
          </cell>
          <cell r="O134">
            <v>8.6</v>
          </cell>
          <cell r="P134">
            <v>8.9</v>
          </cell>
          <cell r="R134">
            <v>9.6999999999999993</v>
          </cell>
          <cell r="S134">
            <v>8.8000000000000007</v>
          </cell>
          <cell r="T134">
            <v>3.1</v>
          </cell>
          <cell r="U134">
            <v>2.6</v>
          </cell>
          <cell r="V134">
            <v>2.2000000000000002</v>
          </cell>
          <cell r="W134">
            <v>2.6</v>
          </cell>
          <cell r="X134">
            <v>3</v>
          </cell>
          <cell r="Y134">
            <v>3</v>
          </cell>
          <cell r="AA134">
            <v>3</v>
          </cell>
          <cell r="AB134">
            <v>2.6</v>
          </cell>
        </row>
        <row r="135">
          <cell r="A135">
            <v>29099</v>
          </cell>
          <cell r="B135">
            <v>24.1</v>
          </cell>
          <cell r="C135">
            <v>24.5</v>
          </cell>
          <cell r="D135">
            <v>23.8</v>
          </cell>
          <cell r="E135">
            <v>23.7</v>
          </cell>
          <cell r="F135">
            <v>24.4</v>
          </cell>
          <cell r="G135">
            <v>25</v>
          </cell>
          <cell r="I135">
            <v>24.3</v>
          </cell>
          <cell r="J135">
            <v>24.2</v>
          </cell>
          <cell r="K135">
            <v>10</v>
          </cell>
          <cell r="L135">
            <v>9.4</v>
          </cell>
          <cell r="M135">
            <v>8.6999999999999993</v>
          </cell>
          <cell r="N135">
            <v>7.7</v>
          </cell>
          <cell r="O135">
            <v>8.4</v>
          </cell>
          <cell r="P135">
            <v>10.1</v>
          </cell>
          <cell r="R135">
            <v>10</v>
          </cell>
          <cell r="S135">
            <v>9.5</v>
          </cell>
          <cell r="T135">
            <v>2.6</v>
          </cell>
          <cell r="U135">
            <v>2.9</v>
          </cell>
          <cell r="V135">
            <v>2.1</v>
          </cell>
          <cell r="W135">
            <v>1.7</v>
          </cell>
          <cell r="X135">
            <v>1.7</v>
          </cell>
          <cell r="Y135">
            <v>2.5</v>
          </cell>
          <cell r="AA135">
            <v>2.5</v>
          </cell>
          <cell r="AB135">
            <v>2.5</v>
          </cell>
        </row>
        <row r="136">
          <cell r="A136">
            <v>29190</v>
          </cell>
          <cell r="B136">
            <v>24.7</v>
          </cell>
          <cell r="C136">
            <v>25.1</v>
          </cell>
          <cell r="D136">
            <v>24.6</v>
          </cell>
          <cell r="E136">
            <v>24.6</v>
          </cell>
          <cell r="F136">
            <v>25.2</v>
          </cell>
          <cell r="G136">
            <v>25.7</v>
          </cell>
          <cell r="I136">
            <v>24.9</v>
          </cell>
          <cell r="J136">
            <v>24.9</v>
          </cell>
          <cell r="K136">
            <v>10.3</v>
          </cell>
          <cell r="L136">
            <v>10.1</v>
          </cell>
          <cell r="M136">
            <v>8.8000000000000007</v>
          </cell>
          <cell r="N136">
            <v>10.3</v>
          </cell>
          <cell r="O136">
            <v>9.6</v>
          </cell>
          <cell r="P136">
            <v>10.8</v>
          </cell>
          <cell r="R136">
            <v>10.199999999999999</v>
          </cell>
          <cell r="S136">
            <v>10.199999999999999</v>
          </cell>
          <cell r="T136">
            <v>2.5</v>
          </cell>
          <cell r="U136">
            <v>2.4</v>
          </cell>
          <cell r="V136">
            <v>3.4</v>
          </cell>
          <cell r="W136">
            <v>3.8</v>
          </cell>
          <cell r="X136">
            <v>3.3</v>
          </cell>
          <cell r="Y136">
            <v>2.8</v>
          </cell>
          <cell r="AA136">
            <v>2.5</v>
          </cell>
          <cell r="AB136">
            <v>2.9</v>
          </cell>
        </row>
        <row r="137">
          <cell r="A137">
            <v>29281</v>
          </cell>
          <cell r="B137">
            <v>25.4</v>
          </cell>
          <cell r="C137">
            <v>25.5</v>
          </cell>
          <cell r="D137">
            <v>25.2</v>
          </cell>
          <cell r="E137">
            <v>25.1</v>
          </cell>
          <cell r="F137">
            <v>25.7</v>
          </cell>
          <cell r="G137">
            <v>26.2</v>
          </cell>
          <cell r="I137">
            <v>25.6</v>
          </cell>
          <cell r="J137">
            <v>25.4</v>
          </cell>
          <cell r="K137">
            <v>11.4</v>
          </cell>
          <cell r="L137">
            <v>9.9</v>
          </cell>
          <cell r="M137">
            <v>10.5</v>
          </cell>
          <cell r="N137">
            <v>10.6</v>
          </cell>
          <cell r="O137">
            <v>10.3</v>
          </cell>
          <cell r="P137">
            <v>10.5</v>
          </cell>
          <cell r="R137">
            <v>11.3</v>
          </cell>
          <cell r="S137">
            <v>10.4</v>
          </cell>
          <cell r="T137">
            <v>2.8</v>
          </cell>
          <cell r="U137">
            <v>1.6</v>
          </cell>
          <cell r="V137">
            <v>2.4</v>
          </cell>
          <cell r="W137">
            <v>2</v>
          </cell>
          <cell r="X137">
            <v>2</v>
          </cell>
          <cell r="Y137">
            <v>1.9</v>
          </cell>
          <cell r="AA137">
            <v>2.8</v>
          </cell>
          <cell r="AB137">
            <v>2</v>
          </cell>
        </row>
        <row r="138">
          <cell r="A138">
            <v>29373</v>
          </cell>
          <cell r="B138">
            <v>26.1</v>
          </cell>
          <cell r="C138">
            <v>26.3</v>
          </cell>
          <cell r="D138">
            <v>25.8</v>
          </cell>
          <cell r="E138">
            <v>25.8</v>
          </cell>
          <cell r="F138">
            <v>26.3</v>
          </cell>
          <cell r="G138">
            <v>26.8</v>
          </cell>
          <cell r="I138">
            <v>26.3</v>
          </cell>
          <cell r="J138">
            <v>26.2</v>
          </cell>
          <cell r="K138">
            <v>11.1</v>
          </cell>
          <cell r="L138">
            <v>10.5</v>
          </cell>
          <cell r="M138">
            <v>10.7</v>
          </cell>
          <cell r="N138">
            <v>10.7</v>
          </cell>
          <cell r="O138">
            <v>9.6</v>
          </cell>
          <cell r="P138">
            <v>9.8000000000000007</v>
          </cell>
          <cell r="R138">
            <v>11</v>
          </cell>
          <cell r="S138">
            <v>11</v>
          </cell>
          <cell r="T138">
            <v>2.8</v>
          </cell>
          <cell r="U138">
            <v>3.1</v>
          </cell>
          <cell r="V138">
            <v>2.4</v>
          </cell>
          <cell r="W138">
            <v>2.8</v>
          </cell>
          <cell r="X138">
            <v>2.2999999999999998</v>
          </cell>
          <cell r="Y138">
            <v>2.2999999999999998</v>
          </cell>
          <cell r="AA138">
            <v>2.7</v>
          </cell>
          <cell r="AB138">
            <v>3.1</v>
          </cell>
        </row>
        <row r="139">
          <cell r="A139">
            <v>29465</v>
          </cell>
          <cell r="B139">
            <v>26.6</v>
          </cell>
          <cell r="C139">
            <v>26.8</v>
          </cell>
          <cell r="D139">
            <v>26.2</v>
          </cell>
          <cell r="E139">
            <v>26.1</v>
          </cell>
          <cell r="F139">
            <v>26.9</v>
          </cell>
          <cell r="G139">
            <v>27.5</v>
          </cell>
          <cell r="H139">
            <v>28.8</v>
          </cell>
          <cell r="I139">
            <v>26.8</v>
          </cell>
          <cell r="J139">
            <v>26.6</v>
          </cell>
          <cell r="K139">
            <v>10.4</v>
          </cell>
          <cell r="L139">
            <v>9.4</v>
          </cell>
          <cell r="M139">
            <v>10.1</v>
          </cell>
          <cell r="N139">
            <v>10.1</v>
          </cell>
          <cell r="O139">
            <v>10.199999999999999</v>
          </cell>
          <cell r="P139">
            <v>10</v>
          </cell>
          <cell r="R139">
            <v>10.3</v>
          </cell>
          <cell r="S139">
            <v>9.9</v>
          </cell>
          <cell r="T139">
            <v>1.9</v>
          </cell>
          <cell r="U139">
            <v>1.9</v>
          </cell>
          <cell r="V139">
            <v>1.6</v>
          </cell>
          <cell r="W139">
            <v>1.2</v>
          </cell>
          <cell r="X139">
            <v>2.2999999999999998</v>
          </cell>
          <cell r="Y139">
            <v>2.6</v>
          </cell>
          <cell r="AA139">
            <v>1.9</v>
          </cell>
          <cell r="AB139">
            <v>1.5</v>
          </cell>
        </row>
        <row r="140">
          <cell r="A140">
            <v>29556</v>
          </cell>
          <cell r="B140">
            <v>27.1</v>
          </cell>
          <cell r="C140">
            <v>27.4</v>
          </cell>
          <cell r="D140">
            <v>26.8</v>
          </cell>
          <cell r="E140">
            <v>26.7</v>
          </cell>
          <cell r="F140">
            <v>27.3</v>
          </cell>
          <cell r="G140">
            <v>28</v>
          </cell>
          <cell r="H140">
            <v>29.5</v>
          </cell>
          <cell r="I140">
            <v>27.4</v>
          </cell>
          <cell r="J140">
            <v>27.2</v>
          </cell>
          <cell r="K140">
            <v>9.6999999999999993</v>
          </cell>
          <cell r="L140">
            <v>9.1999999999999993</v>
          </cell>
          <cell r="M140">
            <v>8.9</v>
          </cell>
          <cell r="N140">
            <v>8.5</v>
          </cell>
          <cell r="O140">
            <v>8.3000000000000007</v>
          </cell>
          <cell r="P140">
            <v>8.9</v>
          </cell>
          <cell r="R140">
            <v>10</v>
          </cell>
          <cell r="S140">
            <v>9.1999999999999993</v>
          </cell>
          <cell r="T140">
            <v>1.9</v>
          </cell>
          <cell r="U140">
            <v>2.2000000000000002</v>
          </cell>
          <cell r="V140">
            <v>2.2999999999999998</v>
          </cell>
          <cell r="W140">
            <v>2.2999999999999998</v>
          </cell>
          <cell r="X140">
            <v>1.5</v>
          </cell>
          <cell r="Y140">
            <v>1.8</v>
          </cell>
          <cell r="Z140">
            <v>2.4</v>
          </cell>
          <cell r="AA140">
            <v>2.2000000000000002</v>
          </cell>
          <cell r="AB140">
            <v>2.2999999999999998</v>
          </cell>
        </row>
        <row r="141">
          <cell r="A141">
            <v>29646</v>
          </cell>
          <cell r="B141">
            <v>27.9</v>
          </cell>
          <cell r="C141">
            <v>28</v>
          </cell>
          <cell r="D141">
            <v>27.4</v>
          </cell>
          <cell r="E141">
            <v>27.4</v>
          </cell>
          <cell r="F141">
            <v>27.9</v>
          </cell>
          <cell r="G141">
            <v>28.6</v>
          </cell>
          <cell r="H141">
            <v>30.1</v>
          </cell>
          <cell r="I141">
            <v>28</v>
          </cell>
          <cell r="J141">
            <v>27.8</v>
          </cell>
          <cell r="K141">
            <v>9.8000000000000007</v>
          </cell>
          <cell r="L141">
            <v>9.8000000000000007</v>
          </cell>
          <cell r="M141">
            <v>8.6999999999999993</v>
          </cell>
          <cell r="N141">
            <v>9.1999999999999993</v>
          </cell>
          <cell r="O141">
            <v>8.6</v>
          </cell>
          <cell r="P141">
            <v>9.1999999999999993</v>
          </cell>
          <cell r="R141">
            <v>9.4</v>
          </cell>
          <cell r="S141">
            <v>9.4</v>
          </cell>
          <cell r="T141">
            <v>3</v>
          </cell>
          <cell r="U141">
            <v>2.2000000000000002</v>
          </cell>
          <cell r="V141">
            <v>2.2000000000000002</v>
          </cell>
          <cell r="W141">
            <v>2.6</v>
          </cell>
          <cell r="X141">
            <v>2.2000000000000002</v>
          </cell>
          <cell r="Y141">
            <v>2.1</v>
          </cell>
          <cell r="Z141">
            <v>2</v>
          </cell>
          <cell r="AA141">
            <v>2.2000000000000002</v>
          </cell>
          <cell r="AB141">
            <v>2.2000000000000002</v>
          </cell>
        </row>
        <row r="142">
          <cell r="A142">
            <v>29738</v>
          </cell>
          <cell r="B142">
            <v>28.4</v>
          </cell>
          <cell r="C142">
            <v>28.6</v>
          </cell>
          <cell r="D142">
            <v>28.1</v>
          </cell>
          <cell r="E142">
            <v>28.1</v>
          </cell>
          <cell r="F142">
            <v>28.5</v>
          </cell>
          <cell r="G142">
            <v>29.2</v>
          </cell>
          <cell r="H142">
            <v>30.6</v>
          </cell>
          <cell r="I142">
            <v>28.7</v>
          </cell>
          <cell r="J142">
            <v>28.4</v>
          </cell>
          <cell r="K142">
            <v>8.8000000000000007</v>
          </cell>
          <cell r="L142">
            <v>8.6999999999999993</v>
          </cell>
          <cell r="M142">
            <v>8.9</v>
          </cell>
          <cell r="N142">
            <v>8.9</v>
          </cell>
          <cell r="O142">
            <v>8.4</v>
          </cell>
          <cell r="P142">
            <v>9</v>
          </cell>
          <cell r="R142">
            <v>9.1</v>
          </cell>
          <cell r="S142">
            <v>8.4</v>
          </cell>
          <cell r="T142">
            <v>1.8</v>
          </cell>
          <cell r="U142">
            <v>2.1</v>
          </cell>
          <cell r="V142">
            <v>2.6</v>
          </cell>
          <cell r="W142">
            <v>2.6</v>
          </cell>
          <cell r="X142">
            <v>2.2000000000000002</v>
          </cell>
          <cell r="Y142">
            <v>2.1</v>
          </cell>
          <cell r="Z142">
            <v>1.7</v>
          </cell>
          <cell r="AA142">
            <v>2.5</v>
          </cell>
          <cell r="AB142">
            <v>2.2000000000000002</v>
          </cell>
        </row>
        <row r="143">
          <cell r="A143">
            <v>29830</v>
          </cell>
          <cell r="B143">
            <v>28.9</v>
          </cell>
          <cell r="C143">
            <v>29.3</v>
          </cell>
          <cell r="D143">
            <v>28.8</v>
          </cell>
          <cell r="E143">
            <v>28.7</v>
          </cell>
          <cell r="F143">
            <v>29.4</v>
          </cell>
          <cell r="G143">
            <v>29.9</v>
          </cell>
          <cell r="H143">
            <v>31.3</v>
          </cell>
          <cell r="I143">
            <v>29.3</v>
          </cell>
          <cell r="J143">
            <v>29</v>
          </cell>
          <cell r="K143">
            <v>8.6</v>
          </cell>
          <cell r="L143">
            <v>9.3000000000000007</v>
          </cell>
          <cell r="M143">
            <v>9.9</v>
          </cell>
          <cell r="N143">
            <v>10</v>
          </cell>
          <cell r="O143">
            <v>9.3000000000000007</v>
          </cell>
          <cell r="P143">
            <v>8.6999999999999993</v>
          </cell>
          <cell r="Q143">
            <v>8.6999999999999993</v>
          </cell>
          <cell r="R143">
            <v>9.3000000000000007</v>
          </cell>
          <cell r="S143">
            <v>9</v>
          </cell>
          <cell r="T143">
            <v>1.8</v>
          </cell>
          <cell r="U143">
            <v>2.4</v>
          </cell>
          <cell r="V143">
            <v>2.5</v>
          </cell>
          <cell r="W143">
            <v>2.1</v>
          </cell>
          <cell r="X143">
            <v>3.2</v>
          </cell>
          <cell r="Y143">
            <v>2.4</v>
          </cell>
          <cell r="Z143">
            <v>2.2999999999999998</v>
          </cell>
          <cell r="AA143">
            <v>2.1</v>
          </cell>
          <cell r="AB143">
            <v>2.1</v>
          </cell>
        </row>
        <row r="144">
          <cell r="A144">
            <v>29921</v>
          </cell>
          <cell r="B144">
            <v>30.1</v>
          </cell>
          <cell r="C144">
            <v>30.6</v>
          </cell>
          <cell r="D144">
            <v>29.9</v>
          </cell>
          <cell r="E144">
            <v>29.8</v>
          </cell>
          <cell r="F144">
            <v>30.7</v>
          </cell>
          <cell r="G144">
            <v>31</v>
          </cell>
          <cell r="H144">
            <v>33.1</v>
          </cell>
          <cell r="I144">
            <v>30.5</v>
          </cell>
          <cell r="J144">
            <v>30.2</v>
          </cell>
          <cell r="K144">
            <v>11.1</v>
          </cell>
          <cell r="L144">
            <v>11.7</v>
          </cell>
          <cell r="M144">
            <v>11.6</v>
          </cell>
          <cell r="N144">
            <v>11.6</v>
          </cell>
          <cell r="O144">
            <v>12.5</v>
          </cell>
          <cell r="P144">
            <v>10.7</v>
          </cell>
          <cell r="Q144">
            <v>12.2</v>
          </cell>
          <cell r="R144">
            <v>11.3</v>
          </cell>
          <cell r="S144">
            <v>11</v>
          </cell>
          <cell r="T144">
            <v>4.2</v>
          </cell>
          <cell r="U144">
            <v>4.4000000000000004</v>
          </cell>
          <cell r="V144">
            <v>3.8</v>
          </cell>
          <cell r="W144">
            <v>3.8</v>
          </cell>
          <cell r="X144">
            <v>4.4000000000000004</v>
          </cell>
          <cell r="Y144">
            <v>3.7</v>
          </cell>
          <cell r="Z144">
            <v>5.8</v>
          </cell>
          <cell r="AA144">
            <v>4.0999999999999996</v>
          </cell>
          <cell r="AB144">
            <v>4.0999999999999996</v>
          </cell>
        </row>
        <row r="145">
          <cell r="A145">
            <v>30011</v>
          </cell>
          <cell r="B145">
            <v>30.7</v>
          </cell>
          <cell r="C145">
            <v>31</v>
          </cell>
          <cell r="D145">
            <v>30.6</v>
          </cell>
          <cell r="E145">
            <v>30.2</v>
          </cell>
          <cell r="F145">
            <v>31</v>
          </cell>
          <cell r="G145">
            <v>31.5</v>
          </cell>
          <cell r="H145">
            <v>33.6</v>
          </cell>
          <cell r="I145">
            <v>31</v>
          </cell>
          <cell r="J145">
            <v>30.8</v>
          </cell>
          <cell r="K145">
            <v>10</v>
          </cell>
          <cell r="L145">
            <v>10.7</v>
          </cell>
          <cell r="M145">
            <v>11.7</v>
          </cell>
          <cell r="N145">
            <v>10.199999999999999</v>
          </cell>
          <cell r="O145">
            <v>11.1</v>
          </cell>
          <cell r="P145">
            <v>10.1</v>
          </cell>
          <cell r="Q145">
            <v>11.6</v>
          </cell>
          <cell r="R145">
            <v>10.7</v>
          </cell>
          <cell r="S145">
            <v>10.8</v>
          </cell>
          <cell r="T145">
            <v>2</v>
          </cell>
          <cell r="U145">
            <v>1.3</v>
          </cell>
          <cell r="V145">
            <v>2.2999999999999998</v>
          </cell>
          <cell r="W145">
            <v>1.3</v>
          </cell>
          <cell r="X145">
            <v>1</v>
          </cell>
          <cell r="Y145">
            <v>1.6</v>
          </cell>
          <cell r="Z145">
            <v>1.5</v>
          </cell>
          <cell r="AA145">
            <v>1.6</v>
          </cell>
          <cell r="AB145">
            <v>2</v>
          </cell>
        </row>
        <row r="146">
          <cell r="A146">
            <v>30103</v>
          </cell>
          <cell r="B146">
            <v>31.6</v>
          </cell>
          <cell r="C146">
            <v>31.7</v>
          </cell>
          <cell r="D146">
            <v>31</v>
          </cell>
          <cell r="E146">
            <v>31</v>
          </cell>
          <cell r="F146">
            <v>31.6</v>
          </cell>
          <cell r="G146">
            <v>32.1</v>
          </cell>
          <cell r="H146">
            <v>34.200000000000003</v>
          </cell>
          <cell r="I146">
            <v>31.9</v>
          </cell>
          <cell r="J146">
            <v>31.5</v>
          </cell>
          <cell r="K146">
            <v>11.3</v>
          </cell>
          <cell r="L146">
            <v>10.8</v>
          </cell>
          <cell r="M146">
            <v>10.3</v>
          </cell>
          <cell r="N146">
            <v>10.3</v>
          </cell>
          <cell r="O146">
            <v>10.9</v>
          </cell>
          <cell r="P146">
            <v>9.9</v>
          </cell>
          <cell r="Q146">
            <v>11.8</v>
          </cell>
          <cell r="R146">
            <v>11.1</v>
          </cell>
          <cell r="S146">
            <v>10.9</v>
          </cell>
          <cell r="T146">
            <v>2.9</v>
          </cell>
          <cell r="U146">
            <v>2.2999999999999998</v>
          </cell>
          <cell r="V146">
            <v>1.3</v>
          </cell>
          <cell r="W146">
            <v>2.6</v>
          </cell>
          <cell r="X146">
            <v>1.9</v>
          </cell>
          <cell r="Y146">
            <v>1.9</v>
          </cell>
          <cell r="Z146">
            <v>1.8</v>
          </cell>
          <cell r="AA146">
            <v>2.9</v>
          </cell>
          <cell r="AB146">
            <v>2.2999999999999998</v>
          </cell>
        </row>
        <row r="147">
          <cell r="A147">
            <v>30195</v>
          </cell>
          <cell r="B147">
            <v>32.700000000000003</v>
          </cell>
          <cell r="C147">
            <v>32.799999999999997</v>
          </cell>
          <cell r="D147">
            <v>32</v>
          </cell>
          <cell r="E147">
            <v>32.1</v>
          </cell>
          <cell r="F147">
            <v>32.799999999999997</v>
          </cell>
          <cell r="G147">
            <v>33.1</v>
          </cell>
          <cell r="H147">
            <v>35.299999999999997</v>
          </cell>
          <cell r="I147">
            <v>32.9</v>
          </cell>
          <cell r="J147">
            <v>32.6</v>
          </cell>
          <cell r="K147">
            <v>13.1</v>
          </cell>
          <cell r="L147">
            <v>11.9</v>
          </cell>
          <cell r="M147">
            <v>11.1</v>
          </cell>
          <cell r="N147">
            <v>11.8</v>
          </cell>
          <cell r="O147">
            <v>11.6</v>
          </cell>
          <cell r="P147">
            <v>10.7</v>
          </cell>
          <cell r="Q147">
            <v>12.8</v>
          </cell>
          <cell r="R147">
            <v>12.3</v>
          </cell>
          <cell r="S147">
            <v>12.4</v>
          </cell>
          <cell r="T147">
            <v>3.5</v>
          </cell>
          <cell r="U147">
            <v>3.5</v>
          </cell>
          <cell r="V147">
            <v>3.2</v>
          </cell>
          <cell r="W147">
            <v>3.5</v>
          </cell>
          <cell r="X147">
            <v>3.8</v>
          </cell>
          <cell r="Y147">
            <v>3.1</v>
          </cell>
          <cell r="Z147">
            <v>3.2</v>
          </cell>
          <cell r="AA147">
            <v>3.1</v>
          </cell>
          <cell r="AB147">
            <v>3.5</v>
          </cell>
        </row>
        <row r="148">
          <cell r="A148">
            <v>30286</v>
          </cell>
          <cell r="B148">
            <v>33.700000000000003</v>
          </cell>
          <cell r="C148">
            <v>33.700000000000003</v>
          </cell>
          <cell r="D148">
            <v>33.1</v>
          </cell>
          <cell r="E148">
            <v>33</v>
          </cell>
          <cell r="F148">
            <v>33.700000000000003</v>
          </cell>
          <cell r="G148">
            <v>34.200000000000003</v>
          </cell>
          <cell r="H148">
            <v>36.4</v>
          </cell>
          <cell r="I148">
            <v>34.200000000000003</v>
          </cell>
          <cell r="J148">
            <v>33.6</v>
          </cell>
          <cell r="K148">
            <v>12</v>
          </cell>
          <cell r="L148">
            <v>10.1</v>
          </cell>
          <cell r="M148">
            <v>10.7</v>
          </cell>
          <cell r="N148">
            <v>10.7</v>
          </cell>
          <cell r="O148">
            <v>9.8000000000000007</v>
          </cell>
          <cell r="P148">
            <v>10.3</v>
          </cell>
          <cell r="Q148">
            <v>10</v>
          </cell>
          <cell r="R148">
            <v>12.1</v>
          </cell>
          <cell r="S148">
            <v>11.3</v>
          </cell>
          <cell r="T148">
            <v>3.1</v>
          </cell>
          <cell r="U148">
            <v>2.7</v>
          </cell>
          <cell r="V148">
            <v>3.4</v>
          </cell>
          <cell r="W148">
            <v>2.8</v>
          </cell>
          <cell r="X148">
            <v>2.7</v>
          </cell>
          <cell r="Y148">
            <v>3.3</v>
          </cell>
          <cell r="Z148">
            <v>3.1</v>
          </cell>
          <cell r="AA148">
            <v>4</v>
          </cell>
          <cell r="AB148">
            <v>3.1</v>
          </cell>
        </row>
        <row r="149">
          <cell r="A149">
            <v>30376</v>
          </cell>
          <cell r="B149">
            <v>34.4</v>
          </cell>
          <cell r="C149">
            <v>34.4</v>
          </cell>
          <cell r="D149">
            <v>33.9</v>
          </cell>
          <cell r="E149">
            <v>33.9</v>
          </cell>
          <cell r="F149">
            <v>34.200000000000003</v>
          </cell>
          <cell r="G149">
            <v>35</v>
          </cell>
          <cell r="H149">
            <v>37.1</v>
          </cell>
          <cell r="I149">
            <v>34.9</v>
          </cell>
          <cell r="J149">
            <v>34.299999999999997</v>
          </cell>
          <cell r="K149">
            <v>12.1</v>
          </cell>
          <cell r="L149">
            <v>11</v>
          </cell>
          <cell r="M149">
            <v>10.8</v>
          </cell>
          <cell r="N149">
            <v>12.3</v>
          </cell>
          <cell r="O149">
            <v>10.3</v>
          </cell>
          <cell r="P149">
            <v>11.1</v>
          </cell>
          <cell r="Q149">
            <v>10.4</v>
          </cell>
          <cell r="R149">
            <v>12.6</v>
          </cell>
          <cell r="S149">
            <v>11.4</v>
          </cell>
          <cell r="T149">
            <v>2.1</v>
          </cell>
          <cell r="U149">
            <v>2.1</v>
          </cell>
          <cell r="V149">
            <v>2.4</v>
          </cell>
          <cell r="W149">
            <v>2.7</v>
          </cell>
          <cell r="X149">
            <v>1.5</v>
          </cell>
          <cell r="Y149">
            <v>2.2999999999999998</v>
          </cell>
          <cell r="Z149">
            <v>1.9</v>
          </cell>
          <cell r="AA149">
            <v>2</v>
          </cell>
          <cell r="AB149">
            <v>2.1</v>
          </cell>
        </row>
        <row r="150">
          <cell r="A150">
            <v>30468</v>
          </cell>
          <cell r="B150">
            <v>35.1</v>
          </cell>
          <cell r="C150">
            <v>35.4</v>
          </cell>
          <cell r="D150">
            <v>34.299999999999997</v>
          </cell>
          <cell r="E150">
            <v>34.799999999999997</v>
          </cell>
          <cell r="F150">
            <v>34.799999999999997</v>
          </cell>
          <cell r="G150">
            <v>35.6</v>
          </cell>
          <cell r="H150">
            <v>37.799999999999997</v>
          </cell>
          <cell r="I150">
            <v>35.5</v>
          </cell>
          <cell r="J150">
            <v>35</v>
          </cell>
          <cell r="K150">
            <v>11.1</v>
          </cell>
          <cell r="L150">
            <v>11.7</v>
          </cell>
          <cell r="M150">
            <v>10.6</v>
          </cell>
          <cell r="N150">
            <v>12.3</v>
          </cell>
          <cell r="O150">
            <v>10.1</v>
          </cell>
          <cell r="P150">
            <v>10.9</v>
          </cell>
          <cell r="Q150">
            <v>10.5</v>
          </cell>
          <cell r="R150">
            <v>11.3</v>
          </cell>
          <cell r="S150">
            <v>11.1</v>
          </cell>
          <cell r="T150">
            <v>2</v>
          </cell>
          <cell r="U150">
            <v>2.9</v>
          </cell>
          <cell r="V150">
            <v>1.2</v>
          </cell>
          <cell r="W150">
            <v>2.7</v>
          </cell>
          <cell r="X150">
            <v>1.8</v>
          </cell>
          <cell r="Y150">
            <v>1.7</v>
          </cell>
          <cell r="Z150">
            <v>1.9</v>
          </cell>
          <cell r="AA150">
            <v>1.7</v>
          </cell>
          <cell r="AB150">
            <v>2</v>
          </cell>
        </row>
        <row r="151">
          <cell r="A151">
            <v>30560</v>
          </cell>
          <cell r="B151">
            <v>35.5</v>
          </cell>
          <cell r="C151">
            <v>35.9</v>
          </cell>
          <cell r="D151">
            <v>35.1</v>
          </cell>
          <cell r="E151">
            <v>35.299999999999997</v>
          </cell>
          <cell r="F151">
            <v>35.799999999999997</v>
          </cell>
          <cell r="G151">
            <v>36.1</v>
          </cell>
          <cell r="H151">
            <v>38.299999999999997</v>
          </cell>
          <cell r="I151">
            <v>36</v>
          </cell>
          <cell r="J151">
            <v>35.6</v>
          </cell>
          <cell r="K151">
            <v>8.6</v>
          </cell>
          <cell r="L151">
            <v>9.5</v>
          </cell>
          <cell r="M151">
            <v>9.6999999999999993</v>
          </cell>
          <cell r="N151">
            <v>10</v>
          </cell>
          <cell r="O151">
            <v>9.1</v>
          </cell>
          <cell r="P151">
            <v>9.1</v>
          </cell>
          <cell r="Q151">
            <v>8.5</v>
          </cell>
          <cell r="R151">
            <v>9.4</v>
          </cell>
          <cell r="S151">
            <v>9.1999999999999993</v>
          </cell>
          <cell r="T151">
            <v>1.1000000000000001</v>
          </cell>
          <cell r="U151">
            <v>1.4</v>
          </cell>
          <cell r="V151">
            <v>2.2999999999999998</v>
          </cell>
          <cell r="W151">
            <v>1.4</v>
          </cell>
          <cell r="X151">
            <v>2.9</v>
          </cell>
          <cell r="Y151">
            <v>1.4</v>
          </cell>
          <cell r="Z151">
            <v>1.3</v>
          </cell>
          <cell r="AA151">
            <v>1.4</v>
          </cell>
          <cell r="AB151">
            <v>1.7</v>
          </cell>
        </row>
        <row r="152">
          <cell r="A152">
            <v>30651</v>
          </cell>
          <cell r="B152">
            <v>36.200000000000003</v>
          </cell>
          <cell r="C152">
            <v>37</v>
          </cell>
          <cell r="D152">
            <v>35.799999999999997</v>
          </cell>
          <cell r="E152">
            <v>36</v>
          </cell>
          <cell r="F152">
            <v>36.5</v>
          </cell>
          <cell r="G152">
            <v>36.9</v>
          </cell>
          <cell r="H152">
            <v>38.799999999999997</v>
          </cell>
          <cell r="I152">
            <v>36.9</v>
          </cell>
          <cell r="J152">
            <v>36.5</v>
          </cell>
          <cell r="K152">
            <v>7.4</v>
          </cell>
          <cell r="L152">
            <v>9.8000000000000007</v>
          </cell>
          <cell r="M152">
            <v>8.1999999999999993</v>
          </cell>
          <cell r="N152">
            <v>9.1</v>
          </cell>
          <cell r="O152">
            <v>8.3000000000000007</v>
          </cell>
          <cell r="P152">
            <v>7.9</v>
          </cell>
          <cell r="Q152">
            <v>6.6</v>
          </cell>
          <cell r="R152">
            <v>7.9</v>
          </cell>
          <cell r="S152">
            <v>8.6</v>
          </cell>
          <cell r="T152">
            <v>2</v>
          </cell>
          <cell r="U152">
            <v>3.1</v>
          </cell>
          <cell r="V152">
            <v>2</v>
          </cell>
          <cell r="W152">
            <v>2</v>
          </cell>
          <cell r="X152">
            <v>2</v>
          </cell>
          <cell r="Y152">
            <v>2.2000000000000002</v>
          </cell>
          <cell r="Z152">
            <v>1.3</v>
          </cell>
          <cell r="AA152">
            <v>2.5</v>
          </cell>
          <cell r="AB152">
            <v>2.5</v>
          </cell>
        </row>
        <row r="153">
          <cell r="A153">
            <v>30742</v>
          </cell>
          <cell r="B153">
            <v>36.1</v>
          </cell>
          <cell r="C153">
            <v>36.799999999999997</v>
          </cell>
          <cell r="D153">
            <v>35.9</v>
          </cell>
          <cell r="E153">
            <v>36</v>
          </cell>
          <cell r="F153">
            <v>36.200000000000003</v>
          </cell>
          <cell r="G153">
            <v>37</v>
          </cell>
          <cell r="H153">
            <v>39</v>
          </cell>
          <cell r="I153">
            <v>36.9</v>
          </cell>
          <cell r="J153">
            <v>36.299999999999997</v>
          </cell>
          <cell r="K153">
            <v>4.9000000000000004</v>
          </cell>
          <cell r="L153">
            <v>7</v>
          </cell>
          <cell r="M153">
            <v>5.9</v>
          </cell>
          <cell r="N153">
            <v>6.2</v>
          </cell>
          <cell r="O153">
            <v>5.8</v>
          </cell>
          <cell r="P153">
            <v>5.7</v>
          </cell>
          <cell r="Q153">
            <v>5.0999999999999996</v>
          </cell>
          <cell r="R153">
            <v>5.7</v>
          </cell>
          <cell r="S153">
            <v>5.8</v>
          </cell>
          <cell r="T153">
            <v>-0.3</v>
          </cell>
          <cell r="U153">
            <v>-0.5</v>
          </cell>
          <cell r="V153">
            <v>0.3</v>
          </cell>
          <cell r="W153">
            <v>0</v>
          </cell>
          <cell r="X153">
            <v>-0.8</v>
          </cell>
          <cell r="Y153">
            <v>0.3</v>
          </cell>
          <cell r="Z153">
            <v>0.5</v>
          </cell>
          <cell r="AA153">
            <v>0</v>
          </cell>
          <cell r="AB153">
            <v>-0.5</v>
          </cell>
        </row>
        <row r="154">
          <cell r="A154">
            <v>30834</v>
          </cell>
          <cell r="B154">
            <v>36.1</v>
          </cell>
          <cell r="C154">
            <v>36.9</v>
          </cell>
          <cell r="D154">
            <v>36.200000000000003</v>
          </cell>
          <cell r="E154">
            <v>36.1</v>
          </cell>
          <cell r="F154">
            <v>36.200000000000003</v>
          </cell>
          <cell r="G154">
            <v>37</v>
          </cell>
          <cell r="H154">
            <v>39</v>
          </cell>
          <cell r="I154">
            <v>37</v>
          </cell>
          <cell r="J154">
            <v>36.4</v>
          </cell>
          <cell r="K154">
            <v>2.8</v>
          </cell>
          <cell r="L154">
            <v>4.2</v>
          </cell>
          <cell r="M154">
            <v>5.5</v>
          </cell>
          <cell r="N154">
            <v>3.7</v>
          </cell>
          <cell r="O154">
            <v>4</v>
          </cell>
          <cell r="P154">
            <v>3.9</v>
          </cell>
          <cell r="Q154">
            <v>3.2</v>
          </cell>
          <cell r="R154">
            <v>4.2</v>
          </cell>
          <cell r="S154">
            <v>4</v>
          </cell>
          <cell r="T154">
            <v>0</v>
          </cell>
          <cell r="U154">
            <v>0.3</v>
          </cell>
          <cell r="V154">
            <v>0.8</v>
          </cell>
          <cell r="W154">
            <v>0.3</v>
          </cell>
          <cell r="X154">
            <v>0</v>
          </cell>
          <cell r="Y154">
            <v>0</v>
          </cell>
          <cell r="Z154">
            <v>0</v>
          </cell>
          <cell r="AA154">
            <v>0.3</v>
          </cell>
          <cell r="AB154">
            <v>0.3</v>
          </cell>
        </row>
        <row r="155">
          <cell r="A155">
            <v>30926</v>
          </cell>
          <cell r="B155">
            <v>36.5</v>
          </cell>
          <cell r="C155">
            <v>37.5</v>
          </cell>
          <cell r="D155">
            <v>36.700000000000003</v>
          </cell>
          <cell r="E155">
            <v>36.4</v>
          </cell>
          <cell r="F155">
            <v>36.799999999999997</v>
          </cell>
          <cell r="G155">
            <v>37.4</v>
          </cell>
          <cell r="H155">
            <v>39.5</v>
          </cell>
          <cell r="I155">
            <v>37.5</v>
          </cell>
          <cell r="J155">
            <v>36.9</v>
          </cell>
          <cell r="K155">
            <v>2.8</v>
          </cell>
          <cell r="L155">
            <v>4.5</v>
          </cell>
          <cell r="M155">
            <v>4.5999999999999996</v>
          </cell>
          <cell r="N155">
            <v>3.1</v>
          </cell>
          <cell r="O155">
            <v>2.8</v>
          </cell>
          <cell r="P155">
            <v>3.6</v>
          </cell>
          <cell r="Q155">
            <v>3.1</v>
          </cell>
          <cell r="R155">
            <v>4.2</v>
          </cell>
          <cell r="S155">
            <v>3.7</v>
          </cell>
          <cell r="T155">
            <v>1.1000000000000001</v>
          </cell>
          <cell r="U155">
            <v>1.6</v>
          </cell>
          <cell r="V155">
            <v>1.4</v>
          </cell>
          <cell r="W155">
            <v>0.8</v>
          </cell>
          <cell r="X155">
            <v>1.7</v>
          </cell>
          <cell r="Y155">
            <v>1.1000000000000001</v>
          </cell>
          <cell r="Z155">
            <v>1.3</v>
          </cell>
          <cell r="AA155">
            <v>1.4</v>
          </cell>
          <cell r="AB155">
            <v>1.4</v>
          </cell>
        </row>
        <row r="156">
          <cell r="A156">
            <v>31017</v>
          </cell>
          <cell r="B156">
            <v>37.1</v>
          </cell>
          <cell r="C156">
            <v>37.9</v>
          </cell>
          <cell r="D156">
            <v>37.1</v>
          </cell>
          <cell r="E156">
            <v>37.200000000000003</v>
          </cell>
          <cell r="F156">
            <v>37.200000000000003</v>
          </cell>
          <cell r="G156">
            <v>38.200000000000003</v>
          </cell>
          <cell r="H156">
            <v>39.9</v>
          </cell>
          <cell r="I156">
            <v>38.1</v>
          </cell>
          <cell r="J156">
            <v>37.4</v>
          </cell>
          <cell r="K156">
            <v>2.5</v>
          </cell>
          <cell r="L156">
            <v>2.4</v>
          </cell>
          <cell r="M156">
            <v>3.6</v>
          </cell>
          <cell r="N156">
            <v>3.3</v>
          </cell>
          <cell r="O156">
            <v>1.9</v>
          </cell>
          <cell r="P156">
            <v>3.5</v>
          </cell>
          <cell r="Q156">
            <v>2.8</v>
          </cell>
          <cell r="R156">
            <v>3.3</v>
          </cell>
          <cell r="S156">
            <v>2.5</v>
          </cell>
          <cell r="T156">
            <v>1.6</v>
          </cell>
          <cell r="U156">
            <v>1.1000000000000001</v>
          </cell>
          <cell r="V156">
            <v>1.1000000000000001</v>
          </cell>
          <cell r="W156">
            <v>2.2000000000000002</v>
          </cell>
          <cell r="X156">
            <v>1.1000000000000001</v>
          </cell>
          <cell r="Y156">
            <v>2.1</v>
          </cell>
          <cell r="Z156">
            <v>1</v>
          </cell>
          <cell r="AA156">
            <v>1.6</v>
          </cell>
          <cell r="AB156">
            <v>1.4</v>
          </cell>
        </row>
        <row r="157">
          <cell r="A157">
            <v>31107</v>
          </cell>
          <cell r="B157">
            <v>37.6</v>
          </cell>
          <cell r="C157">
            <v>38.4</v>
          </cell>
          <cell r="D157">
            <v>37.6</v>
          </cell>
          <cell r="E157">
            <v>37.700000000000003</v>
          </cell>
          <cell r="F157">
            <v>37.799999999999997</v>
          </cell>
          <cell r="G157">
            <v>38.799999999999997</v>
          </cell>
          <cell r="H157">
            <v>40.299999999999997</v>
          </cell>
          <cell r="I157">
            <v>38.700000000000003</v>
          </cell>
          <cell r="J157">
            <v>37.9</v>
          </cell>
          <cell r="K157">
            <v>4.2</v>
          </cell>
          <cell r="L157">
            <v>4.3</v>
          </cell>
          <cell r="M157">
            <v>4.7</v>
          </cell>
          <cell r="N157">
            <v>4.7</v>
          </cell>
          <cell r="O157">
            <v>4.4000000000000004</v>
          </cell>
          <cell r="P157">
            <v>4.9000000000000004</v>
          </cell>
          <cell r="Q157">
            <v>3.3</v>
          </cell>
          <cell r="R157">
            <v>4.9000000000000004</v>
          </cell>
          <cell r="S157">
            <v>4.4000000000000004</v>
          </cell>
          <cell r="T157">
            <v>1.3</v>
          </cell>
          <cell r="U157">
            <v>1.3</v>
          </cell>
          <cell r="V157">
            <v>1.3</v>
          </cell>
          <cell r="W157">
            <v>1.3</v>
          </cell>
          <cell r="X157">
            <v>1.6</v>
          </cell>
          <cell r="Y157">
            <v>1.6</v>
          </cell>
          <cell r="Z157">
            <v>1</v>
          </cell>
          <cell r="AA157">
            <v>1.6</v>
          </cell>
          <cell r="AB157">
            <v>1.3</v>
          </cell>
        </row>
        <row r="158">
          <cell r="A158">
            <v>31199</v>
          </cell>
          <cell r="B158">
            <v>38.4</v>
          </cell>
          <cell r="C158">
            <v>39.5</v>
          </cell>
          <cell r="D158">
            <v>38.299999999999997</v>
          </cell>
          <cell r="E158">
            <v>38.700000000000003</v>
          </cell>
          <cell r="F158">
            <v>38.700000000000003</v>
          </cell>
          <cell r="G158">
            <v>39.700000000000003</v>
          </cell>
          <cell r="H158">
            <v>41.2</v>
          </cell>
          <cell r="I158">
            <v>39.6</v>
          </cell>
          <cell r="J158">
            <v>38.799999999999997</v>
          </cell>
          <cell r="K158">
            <v>6.4</v>
          </cell>
          <cell r="L158">
            <v>7</v>
          </cell>
          <cell r="M158">
            <v>5.8</v>
          </cell>
          <cell r="N158">
            <v>7.2</v>
          </cell>
          <cell r="O158">
            <v>6.9</v>
          </cell>
          <cell r="P158">
            <v>7.3</v>
          </cell>
          <cell r="Q158">
            <v>5.6</v>
          </cell>
          <cell r="R158">
            <v>7</v>
          </cell>
          <cell r="S158">
            <v>6.6</v>
          </cell>
          <cell r="T158">
            <v>2.1</v>
          </cell>
          <cell r="U158">
            <v>2.9</v>
          </cell>
          <cell r="V158">
            <v>1.9</v>
          </cell>
          <cell r="W158">
            <v>2.7</v>
          </cell>
          <cell r="X158">
            <v>2.4</v>
          </cell>
          <cell r="Y158">
            <v>2.2999999999999998</v>
          </cell>
          <cell r="Z158">
            <v>2.2000000000000002</v>
          </cell>
          <cell r="AA158">
            <v>2.2999999999999998</v>
          </cell>
          <cell r="AB158">
            <v>2.4</v>
          </cell>
        </row>
        <row r="159">
          <cell r="A159">
            <v>31291</v>
          </cell>
          <cell r="B159">
            <v>39.299999999999997</v>
          </cell>
          <cell r="C159">
            <v>40.299999999999997</v>
          </cell>
          <cell r="D159">
            <v>39.299999999999997</v>
          </cell>
          <cell r="E159">
            <v>39.5</v>
          </cell>
          <cell r="F159">
            <v>39.4</v>
          </cell>
          <cell r="G159">
            <v>40.700000000000003</v>
          </cell>
          <cell r="H159">
            <v>42.6</v>
          </cell>
          <cell r="I159">
            <v>40.5</v>
          </cell>
          <cell r="J159">
            <v>39.700000000000003</v>
          </cell>
          <cell r="K159">
            <v>7.7</v>
          </cell>
          <cell r="L159">
            <v>7.5</v>
          </cell>
          <cell r="M159">
            <v>7.1</v>
          </cell>
          <cell r="N159">
            <v>8.5</v>
          </cell>
          <cell r="O159">
            <v>7.1</v>
          </cell>
          <cell r="P159">
            <v>8.8000000000000007</v>
          </cell>
          <cell r="Q159">
            <v>7.8</v>
          </cell>
          <cell r="R159">
            <v>8</v>
          </cell>
          <cell r="S159">
            <v>7.6</v>
          </cell>
          <cell r="T159">
            <v>2.2999999999999998</v>
          </cell>
          <cell r="U159">
            <v>2</v>
          </cell>
          <cell r="V159">
            <v>2.6</v>
          </cell>
          <cell r="W159">
            <v>2.1</v>
          </cell>
          <cell r="X159">
            <v>1.8</v>
          </cell>
          <cell r="Y159">
            <v>2.5</v>
          </cell>
          <cell r="Z159">
            <v>3.4</v>
          </cell>
          <cell r="AA159">
            <v>2.2999999999999998</v>
          </cell>
          <cell r="AB159">
            <v>2.2999999999999998</v>
          </cell>
        </row>
        <row r="160">
          <cell r="A160">
            <v>31382</v>
          </cell>
          <cell r="B160">
            <v>40.200000000000003</v>
          </cell>
          <cell r="C160">
            <v>41</v>
          </cell>
          <cell r="D160">
            <v>40</v>
          </cell>
          <cell r="E160">
            <v>40.4</v>
          </cell>
          <cell r="F160">
            <v>40.299999999999997</v>
          </cell>
          <cell r="G160">
            <v>41.5</v>
          </cell>
          <cell r="H160">
            <v>43.1</v>
          </cell>
          <cell r="I160">
            <v>41.4</v>
          </cell>
          <cell r="J160">
            <v>40.5</v>
          </cell>
          <cell r="K160">
            <v>8.4</v>
          </cell>
          <cell r="L160">
            <v>8.1999999999999993</v>
          </cell>
          <cell r="M160">
            <v>7.8</v>
          </cell>
          <cell r="N160">
            <v>8.6</v>
          </cell>
          <cell r="O160">
            <v>8.3000000000000007</v>
          </cell>
          <cell r="P160">
            <v>8.6</v>
          </cell>
          <cell r="Q160">
            <v>8</v>
          </cell>
          <cell r="R160">
            <v>8.6999999999999993</v>
          </cell>
          <cell r="S160">
            <v>8.3000000000000007</v>
          </cell>
          <cell r="T160">
            <v>2.2999999999999998</v>
          </cell>
          <cell r="U160">
            <v>1.7</v>
          </cell>
          <cell r="V160">
            <v>1.8</v>
          </cell>
          <cell r="W160">
            <v>2.2999999999999998</v>
          </cell>
          <cell r="X160">
            <v>2.2999999999999998</v>
          </cell>
          <cell r="Y160">
            <v>2</v>
          </cell>
          <cell r="Z160">
            <v>1.2</v>
          </cell>
          <cell r="AA160">
            <v>2.2000000000000002</v>
          </cell>
          <cell r="AB160">
            <v>2</v>
          </cell>
        </row>
        <row r="161">
          <cell r="A161">
            <v>31472</v>
          </cell>
          <cell r="B161">
            <v>41.1</v>
          </cell>
          <cell r="C161">
            <v>42.1</v>
          </cell>
          <cell r="D161">
            <v>41</v>
          </cell>
          <cell r="E161">
            <v>41</v>
          </cell>
          <cell r="F161">
            <v>41</v>
          </cell>
          <cell r="G161">
            <v>42.2</v>
          </cell>
          <cell r="H161">
            <v>43.9</v>
          </cell>
          <cell r="I161">
            <v>42.3</v>
          </cell>
          <cell r="J161">
            <v>41.4</v>
          </cell>
          <cell r="K161">
            <v>9.3000000000000007</v>
          </cell>
          <cell r="L161">
            <v>9.6</v>
          </cell>
          <cell r="M161">
            <v>9</v>
          </cell>
          <cell r="N161">
            <v>8.8000000000000007</v>
          </cell>
          <cell r="O161">
            <v>8.5</v>
          </cell>
          <cell r="P161">
            <v>8.8000000000000007</v>
          </cell>
          <cell r="Q161">
            <v>8.9</v>
          </cell>
          <cell r="R161">
            <v>9.3000000000000007</v>
          </cell>
          <cell r="S161">
            <v>9.1999999999999993</v>
          </cell>
          <cell r="T161">
            <v>2.2000000000000002</v>
          </cell>
          <cell r="U161">
            <v>2.7</v>
          </cell>
          <cell r="V161">
            <v>2.5</v>
          </cell>
          <cell r="W161">
            <v>1.5</v>
          </cell>
          <cell r="X161">
            <v>1.7</v>
          </cell>
          <cell r="Y161">
            <v>1.7</v>
          </cell>
          <cell r="Z161">
            <v>1.9</v>
          </cell>
          <cell r="AA161">
            <v>2.2000000000000002</v>
          </cell>
          <cell r="AB161">
            <v>2.2000000000000002</v>
          </cell>
        </row>
        <row r="162">
          <cell r="A162">
            <v>31564</v>
          </cell>
          <cell r="B162">
            <v>41.8</v>
          </cell>
          <cell r="C162">
            <v>42.8</v>
          </cell>
          <cell r="D162">
            <v>41.4</v>
          </cell>
          <cell r="E162">
            <v>41.8</v>
          </cell>
          <cell r="F162">
            <v>41.7</v>
          </cell>
          <cell r="G162">
            <v>43.1</v>
          </cell>
          <cell r="H162">
            <v>44.4</v>
          </cell>
          <cell r="I162">
            <v>43</v>
          </cell>
          <cell r="J162">
            <v>42.1</v>
          </cell>
          <cell r="K162">
            <v>8.9</v>
          </cell>
          <cell r="L162">
            <v>8.4</v>
          </cell>
          <cell r="M162">
            <v>8.1</v>
          </cell>
          <cell r="N162">
            <v>8</v>
          </cell>
          <cell r="O162">
            <v>7.8</v>
          </cell>
          <cell r="P162">
            <v>8.6</v>
          </cell>
          <cell r="Q162">
            <v>7.8</v>
          </cell>
          <cell r="R162">
            <v>8.6</v>
          </cell>
          <cell r="S162">
            <v>8.5</v>
          </cell>
          <cell r="T162">
            <v>1.7</v>
          </cell>
          <cell r="U162">
            <v>1.7</v>
          </cell>
          <cell r="V162">
            <v>1</v>
          </cell>
          <cell r="W162">
            <v>2</v>
          </cell>
          <cell r="X162">
            <v>1.7</v>
          </cell>
          <cell r="Y162">
            <v>2.1</v>
          </cell>
          <cell r="Z162">
            <v>1.1000000000000001</v>
          </cell>
          <cell r="AA162">
            <v>1.7</v>
          </cell>
          <cell r="AB162">
            <v>1.7</v>
          </cell>
        </row>
        <row r="163">
          <cell r="A163">
            <v>31656</v>
          </cell>
          <cell r="B163">
            <v>42.8</v>
          </cell>
          <cell r="C163">
            <v>43.9</v>
          </cell>
          <cell r="D163">
            <v>42.5</v>
          </cell>
          <cell r="E163">
            <v>43</v>
          </cell>
          <cell r="F163">
            <v>43.1</v>
          </cell>
          <cell r="G163">
            <v>44.2</v>
          </cell>
          <cell r="H163">
            <v>45.6</v>
          </cell>
          <cell r="I163">
            <v>43.9</v>
          </cell>
          <cell r="J163">
            <v>43.2</v>
          </cell>
          <cell r="K163">
            <v>8.9</v>
          </cell>
          <cell r="L163">
            <v>8.9</v>
          </cell>
          <cell r="M163">
            <v>8.1</v>
          </cell>
          <cell r="N163">
            <v>8.9</v>
          </cell>
          <cell r="O163">
            <v>9.4</v>
          </cell>
          <cell r="P163">
            <v>8.6</v>
          </cell>
          <cell r="Q163">
            <v>7</v>
          </cell>
          <cell r="R163">
            <v>8.4</v>
          </cell>
          <cell r="S163">
            <v>8.8000000000000007</v>
          </cell>
          <cell r="T163">
            <v>2.4</v>
          </cell>
          <cell r="U163">
            <v>2.6</v>
          </cell>
          <cell r="V163">
            <v>2.7</v>
          </cell>
          <cell r="W163">
            <v>2.9</v>
          </cell>
          <cell r="X163">
            <v>3.4</v>
          </cell>
          <cell r="Y163">
            <v>2.6</v>
          </cell>
          <cell r="Z163">
            <v>2.7</v>
          </cell>
          <cell r="AA163">
            <v>2.1</v>
          </cell>
          <cell r="AB163">
            <v>2.6</v>
          </cell>
        </row>
        <row r="164">
          <cell r="A164">
            <v>31747</v>
          </cell>
          <cell r="B164">
            <v>44.1</v>
          </cell>
          <cell r="C164">
            <v>45.2</v>
          </cell>
          <cell r="D164">
            <v>43.6</v>
          </cell>
          <cell r="E164">
            <v>44.1</v>
          </cell>
          <cell r="F164">
            <v>44.4</v>
          </cell>
          <cell r="G164">
            <v>45.7</v>
          </cell>
          <cell r="H164">
            <v>47.2</v>
          </cell>
          <cell r="I164">
            <v>45</v>
          </cell>
          <cell r="J164">
            <v>44.4</v>
          </cell>
          <cell r="K164">
            <v>9.6999999999999993</v>
          </cell>
          <cell r="L164">
            <v>10.199999999999999</v>
          </cell>
          <cell r="M164">
            <v>9</v>
          </cell>
          <cell r="N164">
            <v>9.1999999999999993</v>
          </cell>
          <cell r="O164">
            <v>10.199999999999999</v>
          </cell>
          <cell r="P164">
            <v>10.1</v>
          </cell>
          <cell r="Q164">
            <v>9.5</v>
          </cell>
          <cell r="R164">
            <v>8.6999999999999993</v>
          </cell>
          <cell r="S164">
            <v>9.6</v>
          </cell>
          <cell r="T164">
            <v>3</v>
          </cell>
          <cell r="U164">
            <v>3</v>
          </cell>
          <cell r="V164">
            <v>2.6</v>
          </cell>
          <cell r="W164">
            <v>2.6</v>
          </cell>
          <cell r="X164">
            <v>3</v>
          </cell>
          <cell r="Y164">
            <v>3.4</v>
          </cell>
          <cell r="Z164">
            <v>3.5</v>
          </cell>
          <cell r="AA164">
            <v>2.5</v>
          </cell>
          <cell r="AB164">
            <v>2.8</v>
          </cell>
        </row>
        <row r="165">
          <cell r="A165">
            <v>31837</v>
          </cell>
          <cell r="B165">
            <v>45</v>
          </cell>
          <cell r="C165">
            <v>46</v>
          </cell>
          <cell r="D165">
            <v>44.5</v>
          </cell>
          <cell r="E165">
            <v>44.9</v>
          </cell>
          <cell r="F165">
            <v>45.2</v>
          </cell>
          <cell r="G165">
            <v>46.6</v>
          </cell>
          <cell r="H165">
            <v>48</v>
          </cell>
          <cell r="I165">
            <v>45.8</v>
          </cell>
          <cell r="J165">
            <v>45.3</v>
          </cell>
          <cell r="K165">
            <v>9.5</v>
          </cell>
          <cell r="L165">
            <v>9.3000000000000007</v>
          </cell>
          <cell r="M165">
            <v>8.5</v>
          </cell>
          <cell r="N165">
            <v>9.5</v>
          </cell>
          <cell r="O165">
            <v>10.199999999999999</v>
          </cell>
          <cell r="P165">
            <v>10.4</v>
          </cell>
          <cell r="Q165">
            <v>9.3000000000000007</v>
          </cell>
          <cell r="R165">
            <v>8.3000000000000007</v>
          </cell>
          <cell r="S165">
            <v>9.4</v>
          </cell>
          <cell r="T165">
            <v>2</v>
          </cell>
          <cell r="U165">
            <v>1.8</v>
          </cell>
          <cell r="V165">
            <v>2.1</v>
          </cell>
          <cell r="W165">
            <v>1.8</v>
          </cell>
          <cell r="X165">
            <v>1.8</v>
          </cell>
          <cell r="Y165">
            <v>2</v>
          </cell>
          <cell r="Z165">
            <v>1.7</v>
          </cell>
          <cell r="AA165">
            <v>1.8</v>
          </cell>
          <cell r="AB165">
            <v>2</v>
          </cell>
        </row>
        <row r="166">
          <cell r="A166">
            <v>31929</v>
          </cell>
          <cell r="B166">
            <v>45.7</v>
          </cell>
          <cell r="C166">
            <v>46.8</v>
          </cell>
          <cell r="D166">
            <v>45.1</v>
          </cell>
          <cell r="E166">
            <v>45.6</v>
          </cell>
          <cell r="F166">
            <v>46</v>
          </cell>
          <cell r="G166">
            <v>47.4</v>
          </cell>
          <cell r="H166">
            <v>48.8</v>
          </cell>
          <cell r="I166">
            <v>46.5</v>
          </cell>
          <cell r="J166">
            <v>46</v>
          </cell>
          <cell r="K166">
            <v>9.3000000000000007</v>
          </cell>
          <cell r="L166">
            <v>9.3000000000000007</v>
          </cell>
          <cell r="M166">
            <v>8.9</v>
          </cell>
          <cell r="N166">
            <v>9.1</v>
          </cell>
          <cell r="O166">
            <v>10.3</v>
          </cell>
          <cell r="P166">
            <v>10</v>
          </cell>
          <cell r="Q166">
            <v>9.9</v>
          </cell>
          <cell r="R166">
            <v>8.1</v>
          </cell>
          <cell r="S166">
            <v>9.3000000000000007</v>
          </cell>
          <cell r="T166">
            <v>1.6</v>
          </cell>
          <cell r="U166">
            <v>1.7</v>
          </cell>
          <cell r="V166">
            <v>1.3</v>
          </cell>
          <cell r="W166">
            <v>1.6</v>
          </cell>
          <cell r="X166">
            <v>1.8</v>
          </cell>
          <cell r="Y166">
            <v>1.7</v>
          </cell>
          <cell r="Z166">
            <v>1.7</v>
          </cell>
          <cell r="AA166">
            <v>1.5</v>
          </cell>
          <cell r="AB166">
            <v>1.5</v>
          </cell>
        </row>
        <row r="167">
          <cell r="A167">
            <v>32021</v>
          </cell>
          <cell r="B167">
            <v>46.5</v>
          </cell>
          <cell r="C167">
            <v>47.6</v>
          </cell>
          <cell r="D167">
            <v>45.7</v>
          </cell>
          <cell r="E167">
            <v>46.1</v>
          </cell>
          <cell r="F167">
            <v>46.7</v>
          </cell>
          <cell r="G167">
            <v>48.2</v>
          </cell>
          <cell r="H167">
            <v>49.6</v>
          </cell>
          <cell r="I167">
            <v>47.1</v>
          </cell>
          <cell r="J167">
            <v>46.8</v>
          </cell>
          <cell r="K167">
            <v>8.6</v>
          </cell>
          <cell r="L167">
            <v>8.4</v>
          </cell>
          <cell r="M167">
            <v>7.5</v>
          </cell>
          <cell r="N167">
            <v>7.2</v>
          </cell>
          <cell r="O167">
            <v>8.4</v>
          </cell>
          <cell r="P167">
            <v>9</v>
          </cell>
          <cell r="Q167">
            <v>8.8000000000000007</v>
          </cell>
          <cell r="R167">
            <v>7.3</v>
          </cell>
          <cell r="S167">
            <v>8.3000000000000007</v>
          </cell>
          <cell r="T167">
            <v>1.8</v>
          </cell>
          <cell r="U167">
            <v>1.7</v>
          </cell>
          <cell r="V167">
            <v>1.3</v>
          </cell>
          <cell r="W167">
            <v>1.1000000000000001</v>
          </cell>
          <cell r="X167">
            <v>1.5</v>
          </cell>
          <cell r="Y167">
            <v>1.7</v>
          </cell>
          <cell r="Z167">
            <v>1.6</v>
          </cell>
          <cell r="AA167">
            <v>1.3</v>
          </cell>
          <cell r="AB167">
            <v>1.7</v>
          </cell>
        </row>
        <row r="168">
          <cell r="A168">
            <v>32112</v>
          </cell>
          <cell r="B168">
            <v>47.2</v>
          </cell>
          <cell r="C168">
            <v>48.4</v>
          </cell>
          <cell r="D168">
            <v>46.6</v>
          </cell>
          <cell r="E168">
            <v>47.1</v>
          </cell>
          <cell r="F168">
            <v>47.5</v>
          </cell>
          <cell r="G168">
            <v>49</v>
          </cell>
          <cell r="H168">
            <v>50.4</v>
          </cell>
          <cell r="I168">
            <v>48</v>
          </cell>
          <cell r="J168">
            <v>47.6</v>
          </cell>
          <cell r="K168">
            <v>7</v>
          </cell>
          <cell r="L168">
            <v>7.1</v>
          </cell>
          <cell r="M168">
            <v>6.9</v>
          </cell>
          <cell r="N168">
            <v>6.8</v>
          </cell>
          <cell r="O168">
            <v>7</v>
          </cell>
          <cell r="P168">
            <v>7.2</v>
          </cell>
          <cell r="Q168">
            <v>6.8</v>
          </cell>
          <cell r="R168">
            <v>6.7</v>
          </cell>
          <cell r="S168">
            <v>7.2</v>
          </cell>
          <cell r="T168">
            <v>1.5</v>
          </cell>
          <cell r="U168">
            <v>1.7</v>
          </cell>
          <cell r="V168">
            <v>2</v>
          </cell>
          <cell r="W168">
            <v>2.2000000000000002</v>
          </cell>
          <cell r="X168">
            <v>1.7</v>
          </cell>
          <cell r="Y168">
            <v>1.7</v>
          </cell>
          <cell r="Z168">
            <v>1.6</v>
          </cell>
          <cell r="AA168">
            <v>1.9</v>
          </cell>
          <cell r="AB168">
            <v>1.7</v>
          </cell>
        </row>
        <row r="169">
          <cell r="A169">
            <v>32203</v>
          </cell>
          <cell r="B169">
            <v>48.3</v>
          </cell>
          <cell r="C169">
            <v>49.1</v>
          </cell>
          <cell r="D169">
            <v>47.4</v>
          </cell>
          <cell r="E169">
            <v>47.7</v>
          </cell>
          <cell r="F169">
            <v>48.2</v>
          </cell>
          <cell r="G169">
            <v>49.8</v>
          </cell>
          <cell r="H169">
            <v>51.1</v>
          </cell>
          <cell r="I169">
            <v>48.9</v>
          </cell>
          <cell r="J169">
            <v>48.4</v>
          </cell>
          <cell r="K169">
            <v>7.3</v>
          </cell>
          <cell r="L169">
            <v>6.7</v>
          </cell>
          <cell r="M169">
            <v>6.5</v>
          </cell>
          <cell r="N169">
            <v>6.2</v>
          </cell>
          <cell r="O169">
            <v>6.6</v>
          </cell>
          <cell r="P169">
            <v>6.9</v>
          </cell>
          <cell r="Q169">
            <v>6.5</v>
          </cell>
          <cell r="R169">
            <v>6.8</v>
          </cell>
          <cell r="S169">
            <v>6.8</v>
          </cell>
          <cell r="T169">
            <v>2.2999999999999998</v>
          </cell>
          <cell r="U169">
            <v>1.4</v>
          </cell>
          <cell r="V169">
            <v>1.7</v>
          </cell>
          <cell r="W169">
            <v>1.3</v>
          </cell>
          <cell r="X169">
            <v>1.5</v>
          </cell>
          <cell r="Y169">
            <v>1.6</v>
          </cell>
          <cell r="Z169">
            <v>1.4</v>
          </cell>
          <cell r="AA169">
            <v>1.9</v>
          </cell>
          <cell r="AB169">
            <v>1.7</v>
          </cell>
        </row>
        <row r="170">
          <cell r="A170">
            <v>32295</v>
          </cell>
          <cell r="B170">
            <v>49</v>
          </cell>
          <cell r="C170">
            <v>50.1</v>
          </cell>
          <cell r="D170">
            <v>48.3</v>
          </cell>
          <cell r="E170">
            <v>48.5</v>
          </cell>
          <cell r="F170">
            <v>49.1</v>
          </cell>
          <cell r="G170">
            <v>50.5</v>
          </cell>
          <cell r="H170">
            <v>51.9</v>
          </cell>
          <cell r="I170">
            <v>49.8</v>
          </cell>
          <cell r="J170">
            <v>49.3</v>
          </cell>
          <cell r="K170">
            <v>7.2</v>
          </cell>
          <cell r="L170">
            <v>7.1</v>
          </cell>
          <cell r="M170">
            <v>7.1</v>
          </cell>
          <cell r="N170">
            <v>6.4</v>
          </cell>
          <cell r="O170">
            <v>6.7</v>
          </cell>
          <cell r="P170">
            <v>6.5</v>
          </cell>
          <cell r="Q170">
            <v>6.4</v>
          </cell>
          <cell r="R170">
            <v>7.1</v>
          </cell>
          <cell r="S170">
            <v>7.2</v>
          </cell>
          <cell r="T170">
            <v>1.4</v>
          </cell>
          <cell r="U170">
            <v>2</v>
          </cell>
          <cell r="V170">
            <v>1.9</v>
          </cell>
          <cell r="W170">
            <v>1.7</v>
          </cell>
          <cell r="X170">
            <v>1.9</v>
          </cell>
          <cell r="Y170">
            <v>1.4</v>
          </cell>
          <cell r="Z170">
            <v>1.6</v>
          </cell>
          <cell r="AA170">
            <v>1.8</v>
          </cell>
          <cell r="AB170">
            <v>1.9</v>
          </cell>
        </row>
        <row r="171">
          <cell r="A171">
            <v>32387</v>
          </cell>
          <cell r="B171">
            <v>50.3</v>
          </cell>
          <cell r="C171">
            <v>50.8</v>
          </cell>
          <cell r="D171">
            <v>49</v>
          </cell>
          <cell r="E171">
            <v>49.5</v>
          </cell>
          <cell r="F171">
            <v>50.1</v>
          </cell>
          <cell r="G171">
            <v>51.1</v>
          </cell>
          <cell r="H171">
            <v>52.2</v>
          </cell>
          <cell r="I171">
            <v>50.4</v>
          </cell>
          <cell r="J171">
            <v>50.2</v>
          </cell>
          <cell r="K171">
            <v>8.1999999999999993</v>
          </cell>
          <cell r="L171">
            <v>6.7</v>
          </cell>
          <cell r="M171">
            <v>7.2</v>
          </cell>
          <cell r="N171">
            <v>7.4</v>
          </cell>
          <cell r="O171">
            <v>7.3</v>
          </cell>
          <cell r="P171">
            <v>6</v>
          </cell>
          <cell r="Q171">
            <v>5.2</v>
          </cell>
          <cell r="R171">
            <v>7</v>
          </cell>
          <cell r="S171">
            <v>7.3</v>
          </cell>
          <cell r="T171">
            <v>2.7</v>
          </cell>
          <cell r="U171">
            <v>1.4</v>
          </cell>
          <cell r="V171">
            <v>1.4</v>
          </cell>
          <cell r="W171">
            <v>2.1</v>
          </cell>
          <cell r="X171">
            <v>2</v>
          </cell>
          <cell r="Y171">
            <v>1.2</v>
          </cell>
          <cell r="Z171">
            <v>0.6</v>
          </cell>
          <cell r="AA171">
            <v>1.2</v>
          </cell>
          <cell r="AB171">
            <v>1.8</v>
          </cell>
        </row>
        <row r="172">
          <cell r="A172">
            <v>32478</v>
          </cell>
          <cell r="B172">
            <v>51.6</v>
          </cell>
          <cell r="C172">
            <v>51.7</v>
          </cell>
          <cell r="D172">
            <v>49.9</v>
          </cell>
          <cell r="E172">
            <v>50.3</v>
          </cell>
          <cell r="F172">
            <v>51.1</v>
          </cell>
          <cell r="G172">
            <v>51.9</v>
          </cell>
          <cell r="H172">
            <v>52.8</v>
          </cell>
          <cell r="I172">
            <v>51.3</v>
          </cell>
          <cell r="J172">
            <v>51.2</v>
          </cell>
          <cell r="K172">
            <v>9.3000000000000007</v>
          </cell>
          <cell r="L172">
            <v>6.8</v>
          </cell>
          <cell r="M172">
            <v>7.1</v>
          </cell>
          <cell r="N172">
            <v>6.8</v>
          </cell>
          <cell r="O172">
            <v>7.6</v>
          </cell>
          <cell r="P172">
            <v>5.9</v>
          </cell>
          <cell r="Q172">
            <v>4.8</v>
          </cell>
          <cell r="R172">
            <v>6.9</v>
          </cell>
          <cell r="S172">
            <v>7.6</v>
          </cell>
          <cell r="T172">
            <v>2.6</v>
          </cell>
          <cell r="U172">
            <v>1.8</v>
          </cell>
          <cell r="V172">
            <v>1.8</v>
          </cell>
          <cell r="W172">
            <v>1.6</v>
          </cell>
          <cell r="X172">
            <v>2</v>
          </cell>
          <cell r="Y172">
            <v>1.6</v>
          </cell>
          <cell r="Z172">
            <v>1.1000000000000001</v>
          </cell>
          <cell r="AA172">
            <v>1.8</v>
          </cell>
          <cell r="AB172">
            <v>2</v>
          </cell>
        </row>
        <row r="173">
          <cell r="A173">
            <v>32568</v>
          </cell>
          <cell r="B173">
            <v>51.7</v>
          </cell>
          <cell r="C173">
            <v>52.4</v>
          </cell>
          <cell r="D173">
            <v>50.6</v>
          </cell>
          <cell r="E173">
            <v>51.3</v>
          </cell>
          <cell r="F173">
            <v>51.6</v>
          </cell>
          <cell r="G173">
            <v>52.9</v>
          </cell>
          <cell r="H173">
            <v>53.5</v>
          </cell>
          <cell r="I173">
            <v>51.9</v>
          </cell>
          <cell r="J173">
            <v>51.7</v>
          </cell>
          <cell r="K173">
            <v>7</v>
          </cell>
          <cell r="L173">
            <v>6.7</v>
          </cell>
          <cell r="M173">
            <v>6.8</v>
          </cell>
          <cell r="N173">
            <v>7.5</v>
          </cell>
          <cell r="O173">
            <v>7.1</v>
          </cell>
          <cell r="P173">
            <v>6.2</v>
          </cell>
          <cell r="Q173">
            <v>4.7</v>
          </cell>
          <cell r="R173">
            <v>6.1</v>
          </cell>
          <cell r="S173">
            <v>6.8</v>
          </cell>
          <cell r="T173">
            <v>0.2</v>
          </cell>
          <cell r="U173">
            <v>1.4</v>
          </cell>
          <cell r="V173">
            <v>1.4</v>
          </cell>
          <cell r="W173">
            <v>2</v>
          </cell>
          <cell r="X173">
            <v>1</v>
          </cell>
          <cell r="Y173">
            <v>1.9</v>
          </cell>
          <cell r="Z173">
            <v>1.3</v>
          </cell>
          <cell r="AA173">
            <v>1.2</v>
          </cell>
          <cell r="AB173">
            <v>1</v>
          </cell>
        </row>
        <row r="174">
          <cell r="A174">
            <v>32660</v>
          </cell>
          <cell r="B174">
            <v>52.9</v>
          </cell>
          <cell r="C174">
            <v>53.8</v>
          </cell>
          <cell r="D174">
            <v>51.8</v>
          </cell>
          <cell r="E174">
            <v>52.3</v>
          </cell>
          <cell r="F174">
            <v>52.8</v>
          </cell>
          <cell r="G174">
            <v>53.9</v>
          </cell>
          <cell r="H174">
            <v>54.4</v>
          </cell>
          <cell r="I174">
            <v>53.1</v>
          </cell>
          <cell r="J174">
            <v>53</v>
          </cell>
          <cell r="K174">
            <v>8</v>
          </cell>
          <cell r="L174">
            <v>7.4</v>
          </cell>
          <cell r="M174">
            <v>7.2</v>
          </cell>
          <cell r="N174">
            <v>7.8</v>
          </cell>
          <cell r="O174">
            <v>7.5</v>
          </cell>
          <cell r="P174">
            <v>6.7</v>
          </cell>
          <cell r="Q174">
            <v>4.8</v>
          </cell>
          <cell r="R174">
            <v>6.6</v>
          </cell>
          <cell r="S174">
            <v>7.5</v>
          </cell>
          <cell r="T174">
            <v>2.2999999999999998</v>
          </cell>
          <cell r="U174">
            <v>2.7</v>
          </cell>
          <cell r="V174">
            <v>2.4</v>
          </cell>
          <cell r="W174">
            <v>1.9</v>
          </cell>
          <cell r="X174">
            <v>2.2999999999999998</v>
          </cell>
          <cell r="Y174">
            <v>1.9</v>
          </cell>
          <cell r="Z174">
            <v>1.7</v>
          </cell>
          <cell r="AA174">
            <v>2.2999999999999998</v>
          </cell>
          <cell r="AB174">
            <v>2.5</v>
          </cell>
        </row>
        <row r="175">
          <cell r="A175">
            <v>32752</v>
          </cell>
          <cell r="B175">
            <v>54.4</v>
          </cell>
          <cell r="C175">
            <v>55</v>
          </cell>
          <cell r="D175">
            <v>52.8</v>
          </cell>
          <cell r="E175">
            <v>53.2</v>
          </cell>
          <cell r="F175">
            <v>54</v>
          </cell>
          <cell r="G175">
            <v>54.8</v>
          </cell>
          <cell r="H175">
            <v>55.2</v>
          </cell>
          <cell r="I175">
            <v>53.9</v>
          </cell>
          <cell r="J175">
            <v>54.2</v>
          </cell>
          <cell r="K175">
            <v>8.1999999999999993</v>
          </cell>
          <cell r="L175">
            <v>8.3000000000000007</v>
          </cell>
          <cell r="M175">
            <v>7.8</v>
          </cell>
          <cell r="N175">
            <v>7.5</v>
          </cell>
          <cell r="O175">
            <v>7.8</v>
          </cell>
          <cell r="P175">
            <v>7.2</v>
          </cell>
          <cell r="Q175">
            <v>5.7</v>
          </cell>
          <cell r="R175">
            <v>6.9</v>
          </cell>
          <cell r="S175">
            <v>8</v>
          </cell>
          <cell r="T175">
            <v>2.8</v>
          </cell>
          <cell r="U175">
            <v>2.2000000000000002</v>
          </cell>
          <cell r="V175">
            <v>1.9</v>
          </cell>
          <cell r="W175">
            <v>1.7</v>
          </cell>
          <cell r="X175">
            <v>2.2999999999999998</v>
          </cell>
          <cell r="Y175">
            <v>1.7</v>
          </cell>
          <cell r="Z175">
            <v>1.5</v>
          </cell>
          <cell r="AA175">
            <v>1.5</v>
          </cell>
          <cell r="AB175">
            <v>2.2999999999999998</v>
          </cell>
        </row>
        <row r="176">
          <cell r="A176">
            <v>32843</v>
          </cell>
          <cell r="B176">
            <v>55.4</v>
          </cell>
          <cell r="C176">
            <v>56</v>
          </cell>
          <cell r="D176">
            <v>53.7</v>
          </cell>
          <cell r="E176">
            <v>54</v>
          </cell>
          <cell r="F176">
            <v>55.1</v>
          </cell>
          <cell r="G176">
            <v>55.8</v>
          </cell>
          <cell r="H176">
            <v>56.2</v>
          </cell>
          <cell r="I176">
            <v>55.1</v>
          </cell>
          <cell r="J176">
            <v>55.2</v>
          </cell>
          <cell r="K176">
            <v>7.4</v>
          </cell>
          <cell r="L176">
            <v>8.3000000000000007</v>
          </cell>
          <cell r="M176">
            <v>7.6</v>
          </cell>
          <cell r="N176">
            <v>7.4</v>
          </cell>
          <cell r="O176">
            <v>7.8</v>
          </cell>
          <cell r="P176">
            <v>7.5</v>
          </cell>
          <cell r="Q176">
            <v>6.4</v>
          </cell>
          <cell r="R176">
            <v>7.4</v>
          </cell>
          <cell r="S176">
            <v>7.8</v>
          </cell>
          <cell r="T176">
            <v>1.8</v>
          </cell>
          <cell r="U176">
            <v>1.8</v>
          </cell>
          <cell r="V176">
            <v>1.7</v>
          </cell>
          <cell r="W176">
            <v>1.5</v>
          </cell>
          <cell r="X176">
            <v>2</v>
          </cell>
          <cell r="Y176">
            <v>1.8</v>
          </cell>
          <cell r="Z176">
            <v>1.8</v>
          </cell>
          <cell r="AA176">
            <v>2.2000000000000002</v>
          </cell>
          <cell r="AB176">
            <v>1.8</v>
          </cell>
        </row>
        <row r="177">
          <cell r="A177">
            <v>32933</v>
          </cell>
          <cell r="B177">
            <v>56.3</v>
          </cell>
          <cell r="C177">
            <v>56.9</v>
          </cell>
          <cell r="D177">
            <v>54.5</v>
          </cell>
          <cell r="E177">
            <v>54.8</v>
          </cell>
          <cell r="F177">
            <v>56.4</v>
          </cell>
          <cell r="G177">
            <v>56.7</v>
          </cell>
          <cell r="H177">
            <v>56.9</v>
          </cell>
          <cell r="I177">
            <v>56.2</v>
          </cell>
          <cell r="J177">
            <v>56.2</v>
          </cell>
          <cell r="K177">
            <v>8.9</v>
          </cell>
          <cell r="L177">
            <v>8.6</v>
          </cell>
          <cell r="M177">
            <v>7.7</v>
          </cell>
          <cell r="N177">
            <v>6.8</v>
          </cell>
          <cell r="O177">
            <v>9.3000000000000007</v>
          </cell>
          <cell r="P177">
            <v>7.2</v>
          </cell>
          <cell r="Q177">
            <v>6.4</v>
          </cell>
          <cell r="R177">
            <v>8.3000000000000007</v>
          </cell>
          <cell r="S177">
            <v>8.6999999999999993</v>
          </cell>
          <cell r="T177">
            <v>1.6</v>
          </cell>
          <cell r="U177">
            <v>1.6</v>
          </cell>
          <cell r="V177">
            <v>1.5</v>
          </cell>
          <cell r="W177">
            <v>1.5</v>
          </cell>
          <cell r="X177">
            <v>2.4</v>
          </cell>
          <cell r="Y177">
            <v>1.6</v>
          </cell>
          <cell r="Z177">
            <v>1.2</v>
          </cell>
          <cell r="AA177">
            <v>2</v>
          </cell>
          <cell r="AB177">
            <v>1.8</v>
          </cell>
        </row>
        <row r="178">
          <cell r="A178">
            <v>33025</v>
          </cell>
          <cell r="B178">
            <v>57.2</v>
          </cell>
          <cell r="C178">
            <v>58</v>
          </cell>
          <cell r="D178">
            <v>55.3</v>
          </cell>
          <cell r="E178">
            <v>55.8</v>
          </cell>
          <cell r="F178">
            <v>57.3</v>
          </cell>
          <cell r="G178">
            <v>57.2</v>
          </cell>
          <cell r="H178">
            <v>57.9</v>
          </cell>
          <cell r="I178">
            <v>56.8</v>
          </cell>
          <cell r="J178">
            <v>57.1</v>
          </cell>
          <cell r="K178">
            <v>8.1</v>
          </cell>
          <cell r="L178">
            <v>7.8</v>
          </cell>
          <cell r="M178">
            <v>6.8</v>
          </cell>
          <cell r="N178">
            <v>6.7</v>
          </cell>
          <cell r="O178">
            <v>8.5</v>
          </cell>
          <cell r="P178">
            <v>6.1</v>
          </cell>
          <cell r="Q178">
            <v>6.4</v>
          </cell>
          <cell r="R178">
            <v>7</v>
          </cell>
          <cell r="S178">
            <v>7.7</v>
          </cell>
          <cell r="T178">
            <v>1.6</v>
          </cell>
          <cell r="U178">
            <v>1.9</v>
          </cell>
          <cell r="V178">
            <v>1.5</v>
          </cell>
          <cell r="W178">
            <v>1.8</v>
          </cell>
          <cell r="X178">
            <v>1.6</v>
          </cell>
          <cell r="Y178">
            <v>0.9</v>
          </cell>
          <cell r="Z178">
            <v>1.8</v>
          </cell>
          <cell r="AA178">
            <v>1.1000000000000001</v>
          </cell>
          <cell r="AB178">
            <v>1.6</v>
          </cell>
        </row>
        <row r="179">
          <cell r="A179">
            <v>33117</v>
          </cell>
          <cell r="B179">
            <v>57.6</v>
          </cell>
          <cell r="C179">
            <v>58.5</v>
          </cell>
          <cell r="D179">
            <v>55.6</v>
          </cell>
          <cell r="E179">
            <v>56.5</v>
          </cell>
          <cell r="F179">
            <v>57.8</v>
          </cell>
          <cell r="G179">
            <v>57.8</v>
          </cell>
          <cell r="H179">
            <v>58.5</v>
          </cell>
          <cell r="I179">
            <v>57.2</v>
          </cell>
          <cell r="J179">
            <v>57.5</v>
          </cell>
          <cell r="K179">
            <v>5.9</v>
          </cell>
          <cell r="L179">
            <v>6.4</v>
          </cell>
          <cell r="M179">
            <v>5.3</v>
          </cell>
          <cell r="N179">
            <v>6.2</v>
          </cell>
          <cell r="O179">
            <v>7</v>
          </cell>
          <cell r="P179">
            <v>5.5</v>
          </cell>
          <cell r="Q179">
            <v>6</v>
          </cell>
          <cell r="R179">
            <v>6.1</v>
          </cell>
          <cell r="S179">
            <v>6.1</v>
          </cell>
          <cell r="T179">
            <v>0.7</v>
          </cell>
          <cell r="U179">
            <v>0.9</v>
          </cell>
          <cell r="V179">
            <v>0.5</v>
          </cell>
          <cell r="W179">
            <v>1.3</v>
          </cell>
          <cell r="X179">
            <v>0.9</v>
          </cell>
          <cell r="Y179">
            <v>1</v>
          </cell>
          <cell r="Z179">
            <v>1</v>
          </cell>
          <cell r="AA179">
            <v>0.7</v>
          </cell>
          <cell r="AB179">
            <v>0.7</v>
          </cell>
        </row>
        <row r="180">
          <cell r="A180">
            <v>33208</v>
          </cell>
          <cell r="B180">
            <v>58.9</v>
          </cell>
          <cell r="C180">
            <v>60.2</v>
          </cell>
          <cell r="D180">
            <v>57</v>
          </cell>
          <cell r="E180">
            <v>58.2</v>
          </cell>
          <cell r="F180">
            <v>59.2</v>
          </cell>
          <cell r="G180">
            <v>59.2</v>
          </cell>
          <cell r="H180">
            <v>60.2</v>
          </cell>
          <cell r="I180">
            <v>58.8</v>
          </cell>
          <cell r="J180">
            <v>59</v>
          </cell>
          <cell r="K180">
            <v>6.3</v>
          </cell>
          <cell r="L180">
            <v>7.5</v>
          </cell>
          <cell r="M180">
            <v>6.1</v>
          </cell>
          <cell r="N180">
            <v>7.8</v>
          </cell>
          <cell r="O180">
            <v>7.4</v>
          </cell>
          <cell r="P180">
            <v>6.1</v>
          </cell>
          <cell r="Q180">
            <v>7.1</v>
          </cell>
          <cell r="R180">
            <v>6.7</v>
          </cell>
          <cell r="S180">
            <v>6.9</v>
          </cell>
          <cell r="T180">
            <v>2.2999999999999998</v>
          </cell>
          <cell r="U180">
            <v>2.9</v>
          </cell>
          <cell r="V180">
            <v>2.5</v>
          </cell>
          <cell r="W180">
            <v>3</v>
          </cell>
          <cell r="X180">
            <v>2.4</v>
          </cell>
          <cell r="Y180">
            <v>2.4</v>
          </cell>
          <cell r="Z180">
            <v>2.9</v>
          </cell>
          <cell r="AA180">
            <v>2.8</v>
          </cell>
          <cell r="AB180">
            <v>2.6</v>
          </cell>
        </row>
        <row r="181">
          <cell r="A181">
            <v>33298</v>
          </cell>
          <cell r="B181">
            <v>59</v>
          </cell>
          <cell r="C181">
            <v>59.9</v>
          </cell>
          <cell r="D181">
            <v>57.2</v>
          </cell>
          <cell r="E181">
            <v>58.1</v>
          </cell>
          <cell r="F181">
            <v>58.6</v>
          </cell>
          <cell r="G181">
            <v>59.1</v>
          </cell>
          <cell r="H181">
            <v>60</v>
          </cell>
          <cell r="I181">
            <v>58.6</v>
          </cell>
          <cell r="J181">
            <v>58.9</v>
          </cell>
          <cell r="K181">
            <v>4.8</v>
          </cell>
          <cell r="L181">
            <v>5.3</v>
          </cell>
          <cell r="M181">
            <v>5</v>
          </cell>
          <cell r="N181">
            <v>6</v>
          </cell>
          <cell r="O181">
            <v>3.9</v>
          </cell>
          <cell r="P181">
            <v>4.2</v>
          </cell>
          <cell r="Q181">
            <v>5.4</v>
          </cell>
          <cell r="R181">
            <v>4.3</v>
          </cell>
          <cell r="S181">
            <v>4.8</v>
          </cell>
          <cell r="T181">
            <v>0.2</v>
          </cell>
          <cell r="U181">
            <v>-0.5</v>
          </cell>
          <cell r="V181">
            <v>0.4</v>
          </cell>
          <cell r="W181">
            <v>-0.2</v>
          </cell>
          <cell r="X181">
            <v>-1</v>
          </cell>
          <cell r="Y181">
            <v>-0.2</v>
          </cell>
          <cell r="Z181">
            <v>-0.3</v>
          </cell>
          <cell r="AA181">
            <v>-0.3</v>
          </cell>
          <cell r="AB181">
            <v>-0.2</v>
          </cell>
        </row>
        <row r="182">
          <cell r="A182">
            <v>33390</v>
          </cell>
          <cell r="B182">
            <v>58.9</v>
          </cell>
          <cell r="C182">
            <v>60.3</v>
          </cell>
          <cell r="D182">
            <v>57.2</v>
          </cell>
          <cell r="E182">
            <v>58.4</v>
          </cell>
          <cell r="F182">
            <v>58.6</v>
          </cell>
          <cell r="G182">
            <v>59.4</v>
          </cell>
          <cell r="H182">
            <v>60.3</v>
          </cell>
          <cell r="I182">
            <v>58.6</v>
          </cell>
          <cell r="J182">
            <v>59</v>
          </cell>
          <cell r="K182">
            <v>3</v>
          </cell>
          <cell r="L182">
            <v>4</v>
          </cell>
          <cell r="M182">
            <v>3.4</v>
          </cell>
          <cell r="N182">
            <v>4.7</v>
          </cell>
          <cell r="O182">
            <v>2.2999999999999998</v>
          </cell>
          <cell r="P182">
            <v>3.8</v>
          </cell>
          <cell r="Q182">
            <v>4.0999999999999996</v>
          </cell>
          <cell r="R182">
            <v>3.2</v>
          </cell>
          <cell r="S182">
            <v>3.3</v>
          </cell>
          <cell r="T182">
            <v>-0.2</v>
          </cell>
          <cell r="U182">
            <v>0.7</v>
          </cell>
          <cell r="V182">
            <v>0</v>
          </cell>
          <cell r="W182">
            <v>0.5</v>
          </cell>
          <cell r="X182">
            <v>0</v>
          </cell>
          <cell r="Y182">
            <v>0.5</v>
          </cell>
          <cell r="Z182">
            <v>0.5</v>
          </cell>
          <cell r="AA182">
            <v>0</v>
          </cell>
          <cell r="AB182">
            <v>0.2</v>
          </cell>
        </row>
        <row r="183">
          <cell r="A183">
            <v>33482</v>
          </cell>
          <cell r="B183">
            <v>59.2</v>
          </cell>
          <cell r="C183">
            <v>60.8</v>
          </cell>
          <cell r="D183">
            <v>57.4</v>
          </cell>
          <cell r="E183">
            <v>58.8</v>
          </cell>
          <cell r="F183">
            <v>58.9</v>
          </cell>
          <cell r="G183">
            <v>59.9</v>
          </cell>
          <cell r="H183">
            <v>60.4</v>
          </cell>
          <cell r="I183">
            <v>59.4</v>
          </cell>
          <cell r="J183">
            <v>59.3</v>
          </cell>
          <cell r="K183">
            <v>2.8</v>
          </cell>
          <cell r="L183">
            <v>3.9</v>
          </cell>
          <cell r="M183">
            <v>3.2</v>
          </cell>
          <cell r="N183">
            <v>4.0999999999999996</v>
          </cell>
          <cell r="O183">
            <v>1.9</v>
          </cell>
          <cell r="P183">
            <v>3.6</v>
          </cell>
          <cell r="Q183">
            <v>3.2</v>
          </cell>
          <cell r="R183">
            <v>3.8</v>
          </cell>
          <cell r="S183">
            <v>3.1</v>
          </cell>
          <cell r="T183">
            <v>0.5</v>
          </cell>
          <cell r="U183">
            <v>0.8</v>
          </cell>
          <cell r="V183">
            <v>0.3</v>
          </cell>
          <cell r="W183">
            <v>0.7</v>
          </cell>
          <cell r="X183">
            <v>0.5</v>
          </cell>
          <cell r="Y183">
            <v>0.8</v>
          </cell>
          <cell r="Z183">
            <v>0.2</v>
          </cell>
          <cell r="AA183">
            <v>1.4</v>
          </cell>
          <cell r="AB183">
            <v>0.5</v>
          </cell>
        </row>
        <row r="184">
          <cell r="A184">
            <v>33573</v>
          </cell>
          <cell r="B184">
            <v>59.8</v>
          </cell>
          <cell r="C184">
            <v>61.2</v>
          </cell>
          <cell r="D184">
            <v>58</v>
          </cell>
          <cell r="E184">
            <v>59.3</v>
          </cell>
          <cell r="F184">
            <v>59.1</v>
          </cell>
          <cell r="G184">
            <v>60.3</v>
          </cell>
          <cell r="H184">
            <v>61.2</v>
          </cell>
          <cell r="I184">
            <v>59.9</v>
          </cell>
          <cell r="J184">
            <v>59.9</v>
          </cell>
          <cell r="K184">
            <v>1.5</v>
          </cell>
          <cell r="L184">
            <v>1.7</v>
          </cell>
          <cell r="M184">
            <v>1.8</v>
          </cell>
          <cell r="N184">
            <v>1.9</v>
          </cell>
          <cell r="O184">
            <v>-0.2</v>
          </cell>
          <cell r="P184">
            <v>1.9</v>
          </cell>
          <cell r="Q184">
            <v>1.7</v>
          </cell>
          <cell r="R184">
            <v>1.9</v>
          </cell>
          <cell r="S184">
            <v>1.5</v>
          </cell>
          <cell r="T184">
            <v>1</v>
          </cell>
          <cell r="U184">
            <v>0.7</v>
          </cell>
          <cell r="V184">
            <v>1</v>
          </cell>
          <cell r="W184">
            <v>0.9</v>
          </cell>
          <cell r="X184">
            <v>0.3</v>
          </cell>
          <cell r="Y184">
            <v>0.7</v>
          </cell>
          <cell r="Z184">
            <v>1.3</v>
          </cell>
          <cell r="AA184">
            <v>0.8</v>
          </cell>
          <cell r="AB184">
            <v>1</v>
          </cell>
        </row>
        <row r="185">
          <cell r="A185">
            <v>33664</v>
          </cell>
          <cell r="B185">
            <v>59.8</v>
          </cell>
          <cell r="C185">
            <v>61.2</v>
          </cell>
          <cell r="D185">
            <v>58.1</v>
          </cell>
          <cell r="E185">
            <v>59.6</v>
          </cell>
          <cell r="F185">
            <v>59.1</v>
          </cell>
          <cell r="G185">
            <v>60.3</v>
          </cell>
          <cell r="H185">
            <v>61.2</v>
          </cell>
          <cell r="I185">
            <v>60.1</v>
          </cell>
          <cell r="J185">
            <v>59.9</v>
          </cell>
          <cell r="K185">
            <v>1.4</v>
          </cell>
          <cell r="L185">
            <v>2.2000000000000002</v>
          </cell>
          <cell r="M185">
            <v>1.6</v>
          </cell>
          <cell r="N185">
            <v>2.6</v>
          </cell>
          <cell r="O185">
            <v>0.9</v>
          </cell>
          <cell r="P185">
            <v>2</v>
          </cell>
          <cell r="Q185">
            <v>2</v>
          </cell>
          <cell r="R185">
            <v>2.6</v>
          </cell>
          <cell r="S185">
            <v>1.7</v>
          </cell>
          <cell r="T185">
            <v>0</v>
          </cell>
          <cell r="U185">
            <v>0</v>
          </cell>
          <cell r="V185">
            <v>0.2</v>
          </cell>
          <cell r="W185">
            <v>0.5</v>
          </cell>
          <cell r="X185">
            <v>0</v>
          </cell>
          <cell r="Y185">
            <v>0</v>
          </cell>
          <cell r="Z185">
            <v>0</v>
          </cell>
          <cell r="AA185">
            <v>0.3</v>
          </cell>
          <cell r="AB185">
            <v>0</v>
          </cell>
        </row>
        <row r="186">
          <cell r="A186">
            <v>33756</v>
          </cell>
          <cell r="B186">
            <v>59.5</v>
          </cell>
          <cell r="C186">
            <v>61.1</v>
          </cell>
          <cell r="D186">
            <v>57.9</v>
          </cell>
          <cell r="E186">
            <v>59.6</v>
          </cell>
          <cell r="F186">
            <v>58.8</v>
          </cell>
          <cell r="G186">
            <v>60.1</v>
          </cell>
          <cell r="H186">
            <v>61.3</v>
          </cell>
          <cell r="I186">
            <v>59.9</v>
          </cell>
          <cell r="J186">
            <v>59.7</v>
          </cell>
          <cell r="K186">
            <v>1</v>
          </cell>
          <cell r="L186">
            <v>1.3</v>
          </cell>
          <cell r="M186">
            <v>1.2</v>
          </cell>
          <cell r="N186">
            <v>2.1</v>
          </cell>
          <cell r="O186">
            <v>0.3</v>
          </cell>
          <cell r="P186">
            <v>1.2</v>
          </cell>
          <cell r="Q186">
            <v>1.7</v>
          </cell>
          <cell r="R186">
            <v>2.2000000000000002</v>
          </cell>
          <cell r="S186">
            <v>1.2</v>
          </cell>
          <cell r="T186">
            <v>-0.5</v>
          </cell>
          <cell r="U186">
            <v>-0.2</v>
          </cell>
          <cell r="V186">
            <v>-0.3</v>
          </cell>
          <cell r="W186">
            <v>0</v>
          </cell>
          <cell r="X186">
            <v>-0.5</v>
          </cell>
          <cell r="Y186">
            <v>-0.3</v>
          </cell>
          <cell r="Z186">
            <v>0.2</v>
          </cell>
          <cell r="AA186">
            <v>-0.3</v>
          </cell>
          <cell r="AB186">
            <v>-0.3</v>
          </cell>
        </row>
        <row r="187">
          <cell r="A187">
            <v>33848</v>
          </cell>
          <cell r="B187">
            <v>59.7</v>
          </cell>
          <cell r="C187">
            <v>61</v>
          </cell>
          <cell r="D187">
            <v>57.8</v>
          </cell>
          <cell r="E187">
            <v>60</v>
          </cell>
          <cell r="F187">
            <v>58.8</v>
          </cell>
          <cell r="G187">
            <v>60.4</v>
          </cell>
          <cell r="H187">
            <v>61.6</v>
          </cell>
          <cell r="I187">
            <v>60.3</v>
          </cell>
          <cell r="J187">
            <v>59.8</v>
          </cell>
          <cell r="K187">
            <v>0.8</v>
          </cell>
          <cell r="L187">
            <v>0.3</v>
          </cell>
          <cell r="M187">
            <v>0.7</v>
          </cell>
          <cell r="N187">
            <v>2</v>
          </cell>
          <cell r="O187">
            <v>-0.2</v>
          </cell>
          <cell r="P187">
            <v>0.8</v>
          </cell>
          <cell r="Q187">
            <v>2</v>
          </cell>
          <cell r="R187">
            <v>1.5</v>
          </cell>
          <cell r="S187">
            <v>0.8</v>
          </cell>
          <cell r="T187">
            <v>0.3</v>
          </cell>
          <cell r="U187">
            <v>-0.2</v>
          </cell>
          <cell r="V187">
            <v>-0.2</v>
          </cell>
          <cell r="W187">
            <v>0.7</v>
          </cell>
          <cell r="X187">
            <v>0</v>
          </cell>
          <cell r="Y187">
            <v>0.5</v>
          </cell>
          <cell r="Z187">
            <v>0.5</v>
          </cell>
          <cell r="AA187">
            <v>0.7</v>
          </cell>
          <cell r="AB187">
            <v>0.2</v>
          </cell>
        </row>
        <row r="188">
          <cell r="A188">
            <v>33939</v>
          </cell>
          <cell r="B188">
            <v>60</v>
          </cell>
          <cell r="C188">
            <v>61.1</v>
          </cell>
          <cell r="D188">
            <v>58.5</v>
          </cell>
          <cell r="E188">
            <v>60.3</v>
          </cell>
          <cell r="F188">
            <v>59.1</v>
          </cell>
          <cell r="G188">
            <v>60.6</v>
          </cell>
          <cell r="H188">
            <v>61.7</v>
          </cell>
          <cell r="I188">
            <v>60.5</v>
          </cell>
          <cell r="J188">
            <v>60.1</v>
          </cell>
          <cell r="K188">
            <v>0.3</v>
          </cell>
          <cell r="L188">
            <v>-0.2</v>
          </cell>
          <cell r="M188">
            <v>0.9</v>
          </cell>
          <cell r="N188">
            <v>1.7</v>
          </cell>
          <cell r="O188">
            <v>0</v>
          </cell>
          <cell r="P188">
            <v>0.5</v>
          </cell>
          <cell r="Q188">
            <v>0.8</v>
          </cell>
          <cell r="R188">
            <v>1</v>
          </cell>
          <cell r="S188">
            <v>0.3</v>
          </cell>
          <cell r="T188">
            <v>0.5</v>
          </cell>
          <cell r="U188">
            <v>0.2</v>
          </cell>
          <cell r="V188">
            <v>1.2</v>
          </cell>
          <cell r="W188">
            <v>0.5</v>
          </cell>
          <cell r="X188">
            <v>0.5</v>
          </cell>
          <cell r="Y188">
            <v>0.3</v>
          </cell>
          <cell r="Z188">
            <v>0.2</v>
          </cell>
          <cell r="AA188">
            <v>0.3</v>
          </cell>
          <cell r="AB188">
            <v>0.5</v>
          </cell>
        </row>
        <row r="189">
          <cell r="A189">
            <v>34029</v>
          </cell>
          <cell r="B189">
            <v>60.4</v>
          </cell>
          <cell r="C189">
            <v>61.9</v>
          </cell>
          <cell r="D189">
            <v>59</v>
          </cell>
          <cell r="E189">
            <v>60.8</v>
          </cell>
          <cell r="F189">
            <v>59.3</v>
          </cell>
          <cell r="G189">
            <v>61.2</v>
          </cell>
          <cell r="H189">
            <v>62.1</v>
          </cell>
          <cell r="I189">
            <v>61.1</v>
          </cell>
          <cell r="J189">
            <v>60.6</v>
          </cell>
          <cell r="K189">
            <v>1</v>
          </cell>
          <cell r="L189">
            <v>1.1000000000000001</v>
          </cell>
          <cell r="M189">
            <v>1.5</v>
          </cell>
          <cell r="N189">
            <v>2</v>
          </cell>
          <cell r="O189">
            <v>0.3</v>
          </cell>
          <cell r="P189">
            <v>1.5</v>
          </cell>
          <cell r="Q189">
            <v>1.5</v>
          </cell>
          <cell r="R189">
            <v>1.7</v>
          </cell>
          <cell r="S189">
            <v>1.2</v>
          </cell>
          <cell r="T189">
            <v>0.7</v>
          </cell>
          <cell r="U189">
            <v>1.3</v>
          </cell>
          <cell r="V189">
            <v>0.9</v>
          </cell>
          <cell r="W189">
            <v>0.8</v>
          </cell>
          <cell r="X189">
            <v>0.3</v>
          </cell>
          <cell r="Y189">
            <v>1</v>
          </cell>
          <cell r="Z189">
            <v>0.6</v>
          </cell>
          <cell r="AA189">
            <v>1</v>
          </cell>
          <cell r="AB189">
            <v>0.8</v>
          </cell>
        </row>
        <row r="190">
          <cell r="A190">
            <v>34121</v>
          </cell>
          <cell r="B190">
            <v>60.5</v>
          </cell>
          <cell r="C190">
            <v>62.2</v>
          </cell>
          <cell r="D190">
            <v>59.3</v>
          </cell>
          <cell r="E190">
            <v>61.2</v>
          </cell>
          <cell r="F190">
            <v>59.5</v>
          </cell>
          <cell r="G190">
            <v>61.4</v>
          </cell>
          <cell r="H190">
            <v>62.2</v>
          </cell>
          <cell r="I190">
            <v>61.2</v>
          </cell>
          <cell r="J190">
            <v>60.8</v>
          </cell>
          <cell r="K190">
            <v>1.7</v>
          </cell>
          <cell r="L190">
            <v>1.8</v>
          </cell>
          <cell r="M190">
            <v>2.4</v>
          </cell>
          <cell r="N190">
            <v>2.7</v>
          </cell>
          <cell r="O190">
            <v>1.2</v>
          </cell>
          <cell r="P190">
            <v>2.2000000000000002</v>
          </cell>
          <cell r="Q190">
            <v>1.5</v>
          </cell>
          <cell r="R190">
            <v>2.2000000000000002</v>
          </cell>
          <cell r="S190">
            <v>1.8</v>
          </cell>
          <cell r="T190">
            <v>0.2</v>
          </cell>
          <cell r="U190">
            <v>0.5</v>
          </cell>
          <cell r="V190">
            <v>0.5</v>
          </cell>
          <cell r="W190">
            <v>0.7</v>
          </cell>
          <cell r="X190">
            <v>0.3</v>
          </cell>
          <cell r="Y190">
            <v>0.3</v>
          </cell>
          <cell r="Z190">
            <v>0.2</v>
          </cell>
          <cell r="AA190">
            <v>0.2</v>
          </cell>
          <cell r="AB190">
            <v>0.3</v>
          </cell>
        </row>
        <row r="191">
          <cell r="A191">
            <v>34213</v>
          </cell>
          <cell r="B191">
            <v>60.7</v>
          </cell>
          <cell r="C191">
            <v>62.4</v>
          </cell>
          <cell r="D191">
            <v>59.4</v>
          </cell>
          <cell r="E191">
            <v>61.4</v>
          </cell>
          <cell r="F191">
            <v>60.1</v>
          </cell>
          <cell r="G191">
            <v>62.3</v>
          </cell>
          <cell r="H191">
            <v>62.5</v>
          </cell>
          <cell r="I191">
            <v>61.6</v>
          </cell>
          <cell r="J191">
            <v>61.1</v>
          </cell>
          <cell r="K191">
            <v>1.7</v>
          </cell>
          <cell r="L191">
            <v>2.2999999999999998</v>
          </cell>
          <cell r="M191">
            <v>2.8</v>
          </cell>
          <cell r="N191">
            <v>2.2999999999999998</v>
          </cell>
          <cell r="O191">
            <v>2.2000000000000002</v>
          </cell>
          <cell r="P191">
            <v>3.1</v>
          </cell>
          <cell r="Q191">
            <v>1.5</v>
          </cell>
          <cell r="R191">
            <v>2.2000000000000002</v>
          </cell>
          <cell r="S191">
            <v>2.2000000000000002</v>
          </cell>
          <cell r="T191">
            <v>0.3</v>
          </cell>
          <cell r="U191">
            <v>0.3</v>
          </cell>
          <cell r="V191">
            <v>0.2</v>
          </cell>
          <cell r="W191">
            <v>0.3</v>
          </cell>
          <cell r="X191">
            <v>1</v>
          </cell>
          <cell r="Y191">
            <v>1.5</v>
          </cell>
          <cell r="Z191">
            <v>0.5</v>
          </cell>
          <cell r="AA191">
            <v>0.7</v>
          </cell>
          <cell r="AB191">
            <v>0.5</v>
          </cell>
        </row>
        <row r="192">
          <cell r="A192">
            <v>34304</v>
          </cell>
          <cell r="B192">
            <v>60.8</v>
          </cell>
          <cell r="C192">
            <v>62.6</v>
          </cell>
          <cell r="D192">
            <v>59.6</v>
          </cell>
          <cell r="E192">
            <v>61.4</v>
          </cell>
          <cell r="F192">
            <v>60.5</v>
          </cell>
          <cell r="G192">
            <v>62.6</v>
          </cell>
          <cell r="H192">
            <v>63.2</v>
          </cell>
          <cell r="I192">
            <v>61.8</v>
          </cell>
          <cell r="J192">
            <v>61.2</v>
          </cell>
          <cell r="K192">
            <v>1.3</v>
          </cell>
          <cell r="L192">
            <v>2.5</v>
          </cell>
          <cell r="M192">
            <v>1.9</v>
          </cell>
          <cell r="N192">
            <v>1.8</v>
          </cell>
          <cell r="O192">
            <v>2.4</v>
          </cell>
          <cell r="P192">
            <v>3.3</v>
          </cell>
          <cell r="Q192">
            <v>2.4</v>
          </cell>
          <cell r="R192">
            <v>2.1</v>
          </cell>
          <cell r="S192">
            <v>1.8</v>
          </cell>
          <cell r="T192">
            <v>0.2</v>
          </cell>
          <cell r="U192">
            <v>0.3</v>
          </cell>
          <cell r="V192">
            <v>0.3</v>
          </cell>
          <cell r="W192">
            <v>0</v>
          </cell>
          <cell r="X192">
            <v>0.7</v>
          </cell>
          <cell r="Y192">
            <v>0.5</v>
          </cell>
          <cell r="Z192">
            <v>1.1000000000000001</v>
          </cell>
          <cell r="AA192">
            <v>0.3</v>
          </cell>
          <cell r="AB192">
            <v>0.2</v>
          </cell>
        </row>
        <row r="193">
          <cell r="A193">
            <v>34394</v>
          </cell>
          <cell r="B193">
            <v>60.9</v>
          </cell>
          <cell r="C193">
            <v>62.8</v>
          </cell>
          <cell r="D193">
            <v>59.9</v>
          </cell>
          <cell r="E193">
            <v>61.9</v>
          </cell>
          <cell r="F193">
            <v>60.5</v>
          </cell>
          <cell r="G193">
            <v>62.8</v>
          </cell>
          <cell r="H193">
            <v>63</v>
          </cell>
          <cell r="I193">
            <v>61.8</v>
          </cell>
          <cell r="J193">
            <v>61.5</v>
          </cell>
          <cell r="K193">
            <v>0.8</v>
          </cell>
          <cell r="L193">
            <v>1.5</v>
          </cell>
          <cell r="M193">
            <v>1.5</v>
          </cell>
          <cell r="N193">
            <v>1.8</v>
          </cell>
          <cell r="O193">
            <v>2</v>
          </cell>
          <cell r="P193">
            <v>2.6</v>
          </cell>
          <cell r="Q193">
            <v>1.4</v>
          </cell>
          <cell r="R193">
            <v>1.1000000000000001</v>
          </cell>
          <cell r="S193">
            <v>1.5</v>
          </cell>
          <cell r="T193">
            <v>0.2</v>
          </cell>
          <cell r="U193">
            <v>0.3</v>
          </cell>
          <cell r="V193">
            <v>0.5</v>
          </cell>
          <cell r="W193">
            <v>0.8</v>
          </cell>
          <cell r="X193">
            <v>0</v>
          </cell>
          <cell r="Y193">
            <v>0.3</v>
          </cell>
          <cell r="Z193">
            <v>-0.3</v>
          </cell>
          <cell r="AA193">
            <v>0</v>
          </cell>
          <cell r="AB193">
            <v>0.5</v>
          </cell>
        </row>
        <row r="194">
          <cell r="A194">
            <v>34486</v>
          </cell>
          <cell r="B194">
            <v>61.4</v>
          </cell>
          <cell r="C194">
            <v>63.3</v>
          </cell>
          <cell r="D194">
            <v>60.3</v>
          </cell>
          <cell r="E194">
            <v>62.3</v>
          </cell>
          <cell r="F194">
            <v>60.8</v>
          </cell>
          <cell r="G194">
            <v>63.1</v>
          </cell>
          <cell r="H194">
            <v>63.5</v>
          </cell>
          <cell r="I194">
            <v>62.2</v>
          </cell>
          <cell r="J194">
            <v>61.9</v>
          </cell>
          <cell r="K194">
            <v>1.5</v>
          </cell>
          <cell r="L194">
            <v>1.8</v>
          </cell>
          <cell r="M194">
            <v>1.7</v>
          </cell>
          <cell r="N194">
            <v>1.8</v>
          </cell>
          <cell r="O194">
            <v>2.2000000000000002</v>
          </cell>
          <cell r="P194">
            <v>2.8</v>
          </cell>
          <cell r="Q194">
            <v>2.1</v>
          </cell>
          <cell r="R194">
            <v>1.6</v>
          </cell>
          <cell r="S194">
            <v>1.8</v>
          </cell>
          <cell r="T194">
            <v>0.8</v>
          </cell>
          <cell r="U194">
            <v>0.8</v>
          </cell>
          <cell r="V194">
            <v>0.7</v>
          </cell>
          <cell r="W194">
            <v>0.6</v>
          </cell>
          <cell r="X194">
            <v>0.5</v>
          </cell>
          <cell r="Y194">
            <v>0.5</v>
          </cell>
          <cell r="Z194">
            <v>0.8</v>
          </cell>
          <cell r="AA194">
            <v>0.6</v>
          </cell>
          <cell r="AB194">
            <v>0.7</v>
          </cell>
        </row>
        <row r="195">
          <cell r="A195">
            <v>34578</v>
          </cell>
          <cell r="B195">
            <v>62</v>
          </cell>
          <cell r="C195">
            <v>63.4</v>
          </cell>
          <cell r="D195">
            <v>60.9</v>
          </cell>
          <cell r="E195">
            <v>62.6</v>
          </cell>
          <cell r="F195">
            <v>61.3</v>
          </cell>
          <cell r="G195">
            <v>63.6</v>
          </cell>
          <cell r="H195">
            <v>63.9</v>
          </cell>
          <cell r="I195">
            <v>62.5</v>
          </cell>
          <cell r="J195">
            <v>62.3</v>
          </cell>
          <cell r="K195">
            <v>2.1</v>
          </cell>
          <cell r="L195">
            <v>1.6</v>
          </cell>
          <cell r="M195">
            <v>2.5</v>
          </cell>
          <cell r="N195">
            <v>2</v>
          </cell>
          <cell r="O195">
            <v>2</v>
          </cell>
          <cell r="P195">
            <v>2.1</v>
          </cell>
          <cell r="Q195">
            <v>2.2000000000000002</v>
          </cell>
          <cell r="R195">
            <v>1.5</v>
          </cell>
          <cell r="S195">
            <v>2</v>
          </cell>
          <cell r="T195">
            <v>1</v>
          </cell>
          <cell r="U195">
            <v>0.2</v>
          </cell>
          <cell r="V195">
            <v>1</v>
          </cell>
          <cell r="W195">
            <v>0.5</v>
          </cell>
          <cell r="X195">
            <v>0.8</v>
          </cell>
          <cell r="Y195">
            <v>0.8</v>
          </cell>
          <cell r="Z195">
            <v>0.6</v>
          </cell>
          <cell r="AA195">
            <v>0.5</v>
          </cell>
          <cell r="AB195">
            <v>0.6</v>
          </cell>
        </row>
        <row r="196">
          <cell r="A196">
            <v>34669</v>
          </cell>
          <cell r="B196">
            <v>62.4</v>
          </cell>
          <cell r="C196">
            <v>63.9</v>
          </cell>
          <cell r="D196">
            <v>61.5</v>
          </cell>
          <cell r="E196">
            <v>63.2</v>
          </cell>
          <cell r="F196">
            <v>61.8</v>
          </cell>
          <cell r="G196">
            <v>64.099999999999994</v>
          </cell>
          <cell r="H196">
            <v>64.3</v>
          </cell>
          <cell r="I196">
            <v>63.2</v>
          </cell>
          <cell r="J196">
            <v>62.8</v>
          </cell>
          <cell r="K196">
            <v>2.6</v>
          </cell>
          <cell r="L196">
            <v>2.1</v>
          </cell>
          <cell r="M196">
            <v>3.2</v>
          </cell>
          <cell r="N196">
            <v>2.9</v>
          </cell>
          <cell r="O196">
            <v>2.1</v>
          </cell>
          <cell r="P196">
            <v>2.4</v>
          </cell>
          <cell r="Q196">
            <v>1.7</v>
          </cell>
          <cell r="R196">
            <v>2.2999999999999998</v>
          </cell>
          <cell r="S196">
            <v>2.6</v>
          </cell>
          <cell r="T196">
            <v>0.6</v>
          </cell>
          <cell r="U196">
            <v>0.8</v>
          </cell>
          <cell r="V196">
            <v>1</v>
          </cell>
          <cell r="W196">
            <v>1</v>
          </cell>
          <cell r="X196">
            <v>0.8</v>
          </cell>
          <cell r="Y196">
            <v>0.8</v>
          </cell>
          <cell r="Z196">
            <v>0.6</v>
          </cell>
          <cell r="AA196">
            <v>1.1000000000000001</v>
          </cell>
          <cell r="AB196">
            <v>0.8</v>
          </cell>
        </row>
        <row r="197">
          <cell r="A197">
            <v>34759</v>
          </cell>
          <cell r="B197">
            <v>63.5</v>
          </cell>
          <cell r="C197">
            <v>65</v>
          </cell>
          <cell r="D197">
            <v>62.6</v>
          </cell>
          <cell r="E197">
            <v>64.2</v>
          </cell>
          <cell r="F197">
            <v>63</v>
          </cell>
          <cell r="G197">
            <v>65.2</v>
          </cell>
          <cell r="H197">
            <v>65.2</v>
          </cell>
          <cell r="I197">
            <v>64.5</v>
          </cell>
          <cell r="J197">
            <v>63.8</v>
          </cell>
          <cell r="K197">
            <v>4.3</v>
          </cell>
          <cell r="L197">
            <v>3.5</v>
          </cell>
          <cell r="M197">
            <v>4.5</v>
          </cell>
          <cell r="N197">
            <v>3.7</v>
          </cell>
          <cell r="O197">
            <v>4.0999999999999996</v>
          </cell>
          <cell r="P197">
            <v>3.8</v>
          </cell>
          <cell r="Q197">
            <v>3.5</v>
          </cell>
          <cell r="R197">
            <v>4.4000000000000004</v>
          </cell>
          <cell r="S197">
            <v>3.7</v>
          </cell>
          <cell r="T197">
            <v>1.8</v>
          </cell>
          <cell r="U197">
            <v>1.7</v>
          </cell>
          <cell r="V197">
            <v>1.8</v>
          </cell>
          <cell r="W197">
            <v>1.6</v>
          </cell>
          <cell r="X197">
            <v>1.9</v>
          </cell>
          <cell r="Y197">
            <v>1.7</v>
          </cell>
          <cell r="Z197">
            <v>1.4</v>
          </cell>
          <cell r="AA197">
            <v>2.1</v>
          </cell>
          <cell r="AB197">
            <v>1.6</v>
          </cell>
        </row>
        <row r="198">
          <cell r="A198">
            <v>34851</v>
          </cell>
          <cell r="B198">
            <v>64.400000000000006</v>
          </cell>
          <cell r="C198">
            <v>65.599999999999994</v>
          </cell>
          <cell r="D198">
            <v>63.2</v>
          </cell>
          <cell r="E198">
            <v>64.7</v>
          </cell>
          <cell r="F198">
            <v>64</v>
          </cell>
          <cell r="G198">
            <v>65.7</v>
          </cell>
          <cell r="H198">
            <v>66</v>
          </cell>
          <cell r="I198">
            <v>65.3</v>
          </cell>
          <cell r="J198">
            <v>64.7</v>
          </cell>
          <cell r="K198">
            <v>4.9000000000000004</v>
          </cell>
          <cell r="L198">
            <v>3.6</v>
          </cell>
          <cell r="M198">
            <v>4.8</v>
          </cell>
          <cell r="N198">
            <v>3.9</v>
          </cell>
          <cell r="O198">
            <v>5.3</v>
          </cell>
          <cell r="P198">
            <v>4.0999999999999996</v>
          </cell>
          <cell r="Q198">
            <v>3.9</v>
          </cell>
          <cell r="R198">
            <v>5</v>
          </cell>
          <cell r="S198">
            <v>4.5</v>
          </cell>
          <cell r="T198">
            <v>1.4</v>
          </cell>
          <cell r="U198">
            <v>0.9</v>
          </cell>
          <cell r="V198">
            <v>1</v>
          </cell>
          <cell r="W198">
            <v>0.8</v>
          </cell>
          <cell r="X198">
            <v>1.6</v>
          </cell>
          <cell r="Y198">
            <v>0.8</v>
          </cell>
          <cell r="Z198">
            <v>1.2</v>
          </cell>
          <cell r="AA198">
            <v>1.2</v>
          </cell>
          <cell r="AB198">
            <v>1.4</v>
          </cell>
        </row>
        <row r="199">
          <cell r="A199">
            <v>34943</v>
          </cell>
          <cell r="B199">
            <v>65.5</v>
          </cell>
          <cell r="C199">
            <v>66.400000000000006</v>
          </cell>
          <cell r="D199">
            <v>63.8</v>
          </cell>
          <cell r="E199">
            <v>65.400000000000006</v>
          </cell>
          <cell r="F199">
            <v>64.400000000000006</v>
          </cell>
          <cell r="G199">
            <v>66.5</v>
          </cell>
          <cell r="H199">
            <v>66.7</v>
          </cell>
          <cell r="I199">
            <v>66.099999999999994</v>
          </cell>
          <cell r="J199">
            <v>65.5</v>
          </cell>
          <cell r="K199">
            <v>5.6</v>
          </cell>
          <cell r="L199">
            <v>4.7</v>
          </cell>
          <cell r="M199">
            <v>4.8</v>
          </cell>
          <cell r="N199">
            <v>4.5</v>
          </cell>
          <cell r="O199">
            <v>5.0999999999999996</v>
          </cell>
          <cell r="P199">
            <v>4.5999999999999996</v>
          </cell>
          <cell r="Q199">
            <v>4.4000000000000004</v>
          </cell>
          <cell r="R199">
            <v>5.8</v>
          </cell>
          <cell r="S199">
            <v>5.0999999999999996</v>
          </cell>
          <cell r="T199">
            <v>1.7</v>
          </cell>
          <cell r="U199">
            <v>1.2</v>
          </cell>
          <cell r="V199">
            <v>0.9</v>
          </cell>
          <cell r="W199">
            <v>1.1000000000000001</v>
          </cell>
          <cell r="X199">
            <v>0.6</v>
          </cell>
          <cell r="Y199">
            <v>1.2</v>
          </cell>
          <cell r="Z199">
            <v>1.1000000000000001</v>
          </cell>
          <cell r="AA199">
            <v>1.2</v>
          </cell>
          <cell r="AB199">
            <v>1.2</v>
          </cell>
        </row>
        <row r="200">
          <cell r="A200">
            <v>35034</v>
          </cell>
          <cell r="B200">
            <v>66.099999999999994</v>
          </cell>
          <cell r="C200">
            <v>66.900000000000006</v>
          </cell>
          <cell r="D200">
            <v>64.2</v>
          </cell>
          <cell r="E200">
            <v>66</v>
          </cell>
          <cell r="F200">
            <v>64.8</v>
          </cell>
          <cell r="G200">
            <v>66.900000000000006</v>
          </cell>
          <cell r="H200">
            <v>67.400000000000006</v>
          </cell>
          <cell r="I200">
            <v>66.599999999999994</v>
          </cell>
          <cell r="J200">
            <v>66</v>
          </cell>
          <cell r="K200">
            <v>5.9</v>
          </cell>
          <cell r="L200">
            <v>4.7</v>
          </cell>
          <cell r="M200">
            <v>4.4000000000000004</v>
          </cell>
          <cell r="N200">
            <v>4.4000000000000004</v>
          </cell>
          <cell r="O200">
            <v>4.9000000000000004</v>
          </cell>
          <cell r="P200">
            <v>4.4000000000000004</v>
          </cell>
          <cell r="Q200">
            <v>4.8</v>
          </cell>
          <cell r="R200">
            <v>5.4</v>
          </cell>
          <cell r="S200">
            <v>5.0999999999999996</v>
          </cell>
          <cell r="T200">
            <v>0.9</v>
          </cell>
          <cell r="U200">
            <v>0.8</v>
          </cell>
          <cell r="V200">
            <v>0.6</v>
          </cell>
          <cell r="W200">
            <v>0.9</v>
          </cell>
          <cell r="X200">
            <v>0.6</v>
          </cell>
          <cell r="Y200">
            <v>0.6</v>
          </cell>
          <cell r="Z200">
            <v>1</v>
          </cell>
          <cell r="AA200">
            <v>0.8</v>
          </cell>
          <cell r="AB200">
            <v>0.8</v>
          </cell>
        </row>
        <row r="201">
          <cell r="A201">
            <v>35125</v>
          </cell>
          <cell r="B201">
            <v>66.5</v>
          </cell>
          <cell r="C201">
            <v>66.8</v>
          </cell>
          <cell r="D201">
            <v>64.7</v>
          </cell>
          <cell r="E201">
            <v>66.2</v>
          </cell>
          <cell r="F201">
            <v>65.2</v>
          </cell>
          <cell r="G201">
            <v>67.400000000000006</v>
          </cell>
          <cell r="H201">
            <v>67.7</v>
          </cell>
          <cell r="I201">
            <v>67</v>
          </cell>
          <cell r="J201">
            <v>66.2</v>
          </cell>
          <cell r="K201">
            <v>4.7</v>
          </cell>
          <cell r="L201">
            <v>2.8</v>
          </cell>
          <cell r="M201">
            <v>3.4</v>
          </cell>
          <cell r="N201">
            <v>3.1</v>
          </cell>
          <cell r="O201">
            <v>3.5</v>
          </cell>
          <cell r="P201">
            <v>3.4</v>
          </cell>
          <cell r="Q201">
            <v>3.8</v>
          </cell>
          <cell r="R201">
            <v>3.9</v>
          </cell>
          <cell r="S201">
            <v>3.8</v>
          </cell>
          <cell r="T201">
            <v>0.6</v>
          </cell>
          <cell r="U201">
            <v>-0.1</v>
          </cell>
          <cell r="V201">
            <v>0.8</v>
          </cell>
          <cell r="W201">
            <v>0.3</v>
          </cell>
          <cell r="X201">
            <v>0.6</v>
          </cell>
          <cell r="Y201">
            <v>0.7</v>
          </cell>
          <cell r="Z201">
            <v>0.4</v>
          </cell>
          <cell r="AA201">
            <v>0.6</v>
          </cell>
          <cell r="AB201">
            <v>0.3</v>
          </cell>
        </row>
        <row r="202">
          <cell r="A202">
            <v>35217</v>
          </cell>
          <cell r="B202">
            <v>67</v>
          </cell>
          <cell r="C202">
            <v>67.3</v>
          </cell>
          <cell r="D202">
            <v>65.099999999999994</v>
          </cell>
          <cell r="E202">
            <v>66.5</v>
          </cell>
          <cell r="F202">
            <v>65.7</v>
          </cell>
          <cell r="G202">
            <v>67.7</v>
          </cell>
          <cell r="H202">
            <v>68.3</v>
          </cell>
          <cell r="I202">
            <v>67.400000000000006</v>
          </cell>
          <cell r="J202">
            <v>66.7</v>
          </cell>
          <cell r="K202">
            <v>4</v>
          </cell>
          <cell r="L202">
            <v>2.6</v>
          </cell>
          <cell r="M202">
            <v>3</v>
          </cell>
          <cell r="N202">
            <v>2.8</v>
          </cell>
          <cell r="O202">
            <v>2.7</v>
          </cell>
          <cell r="P202">
            <v>3</v>
          </cell>
          <cell r="Q202">
            <v>3.5</v>
          </cell>
          <cell r="R202">
            <v>3.2</v>
          </cell>
          <cell r="S202">
            <v>3.1</v>
          </cell>
          <cell r="T202">
            <v>0.8</v>
          </cell>
          <cell r="U202">
            <v>0.7</v>
          </cell>
          <cell r="V202">
            <v>0.6</v>
          </cell>
          <cell r="W202">
            <v>0.5</v>
          </cell>
          <cell r="X202">
            <v>0.8</v>
          </cell>
          <cell r="Y202">
            <v>0.4</v>
          </cell>
          <cell r="Z202">
            <v>0.9</v>
          </cell>
          <cell r="AA202">
            <v>0.6</v>
          </cell>
          <cell r="AB202">
            <v>0.8</v>
          </cell>
        </row>
        <row r="203">
          <cell r="A203">
            <v>35309</v>
          </cell>
          <cell r="B203">
            <v>67.099999999999994</v>
          </cell>
          <cell r="C203">
            <v>67.599999999999994</v>
          </cell>
          <cell r="D203">
            <v>65.2</v>
          </cell>
          <cell r="E203">
            <v>66.599999999999994</v>
          </cell>
          <cell r="F203">
            <v>65.900000000000006</v>
          </cell>
          <cell r="G203">
            <v>68</v>
          </cell>
          <cell r="H203">
            <v>68.8</v>
          </cell>
          <cell r="I203">
            <v>67.400000000000006</v>
          </cell>
          <cell r="J203">
            <v>66.900000000000006</v>
          </cell>
          <cell r="K203">
            <v>2.4</v>
          </cell>
          <cell r="L203">
            <v>1.8</v>
          </cell>
          <cell r="M203">
            <v>2.2000000000000002</v>
          </cell>
          <cell r="N203">
            <v>1.8</v>
          </cell>
          <cell r="O203">
            <v>2.2999999999999998</v>
          </cell>
          <cell r="P203">
            <v>2.2999999999999998</v>
          </cell>
          <cell r="Q203">
            <v>3.1</v>
          </cell>
          <cell r="R203">
            <v>2</v>
          </cell>
          <cell r="S203">
            <v>2.1</v>
          </cell>
          <cell r="T203">
            <v>0.1</v>
          </cell>
          <cell r="U203">
            <v>0.4</v>
          </cell>
          <cell r="V203">
            <v>0.2</v>
          </cell>
          <cell r="W203">
            <v>0.2</v>
          </cell>
          <cell r="X203">
            <v>0.3</v>
          </cell>
          <cell r="Y203">
            <v>0.4</v>
          </cell>
          <cell r="Z203">
            <v>0.7</v>
          </cell>
          <cell r="AA203">
            <v>0</v>
          </cell>
          <cell r="AB203">
            <v>0.3</v>
          </cell>
        </row>
        <row r="204">
          <cell r="A204">
            <v>35400</v>
          </cell>
          <cell r="B204">
            <v>67.2</v>
          </cell>
          <cell r="C204">
            <v>67.7</v>
          </cell>
          <cell r="D204">
            <v>65.3</v>
          </cell>
          <cell r="E204">
            <v>66.8</v>
          </cell>
          <cell r="F204">
            <v>66</v>
          </cell>
          <cell r="G204">
            <v>68.099999999999994</v>
          </cell>
          <cell r="H204">
            <v>68.8</v>
          </cell>
          <cell r="I204">
            <v>67.400000000000006</v>
          </cell>
          <cell r="J204">
            <v>67</v>
          </cell>
          <cell r="K204">
            <v>1.7</v>
          </cell>
          <cell r="L204">
            <v>1.2</v>
          </cell>
          <cell r="M204">
            <v>1.7</v>
          </cell>
          <cell r="N204">
            <v>1.2</v>
          </cell>
          <cell r="O204">
            <v>1.9</v>
          </cell>
          <cell r="P204">
            <v>1.8</v>
          </cell>
          <cell r="Q204">
            <v>2.1</v>
          </cell>
          <cell r="R204">
            <v>1.2</v>
          </cell>
          <cell r="S204">
            <v>1.5</v>
          </cell>
          <cell r="T204">
            <v>0.1</v>
          </cell>
          <cell r="U204">
            <v>0.1</v>
          </cell>
          <cell r="V204">
            <v>0.2</v>
          </cell>
          <cell r="W204">
            <v>0.3</v>
          </cell>
          <cell r="X204">
            <v>0.2</v>
          </cell>
          <cell r="Y204">
            <v>0.1</v>
          </cell>
          <cell r="Z204">
            <v>0</v>
          </cell>
          <cell r="AA204">
            <v>0</v>
          </cell>
          <cell r="AB204">
            <v>0.1</v>
          </cell>
        </row>
        <row r="205">
          <cell r="A205">
            <v>35490</v>
          </cell>
          <cell r="B205">
            <v>67.3</v>
          </cell>
          <cell r="C205">
            <v>67.8</v>
          </cell>
          <cell r="D205">
            <v>65.7</v>
          </cell>
          <cell r="E205">
            <v>66.8</v>
          </cell>
          <cell r="F205">
            <v>65.900000000000006</v>
          </cell>
          <cell r="G205">
            <v>68.400000000000006</v>
          </cell>
          <cell r="H205">
            <v>68.8</v>
          </cell>
          <cell r="I205">
            <v>67.400000000000006</v>
          </cell>
          <cell r="J205">
            <v>67.099999999999994</v>
          </cell>
          <cell r="K205">
            <v>1.2</v>
          </cell>
          <cell r="L205">
            <v>1.5</v>
          </cell>
          <cell r="M205">
            <v>1.5</v>
          </cell>
          <cell r="N205">
            <v>0.9</v>
          </cell>
          <cell r="O205">
            <v>1.1000000000000001</v>
          </cell>
          <cell r="P205">
            <v>1.5</v>
          </cell>
          <cell r="Q205">
            <v>1.6</v>
          </cell>
          <cell r="R205">
            <v>0.6</v>
          </cell>
          <cell r="S205">
            <v>1.4</v>
          </cell>
          <cell r="T205">
            <v>0.1</v>
          </cell>
          <cell r="U205">
            <v>0.1</v>
          </cell>
          <cell r="V205">
            <v>0.6</v>
          </cell>
          <cell r="W205">
            <v>0</v>
          </cell>
          <cell r="X205">
            <v>-0.2</v>
          </cell>
          <cell r="Y205">
            <v>0.4</v>
          </cell>
          <cell r="Z205">
            <v>0</v>
          </cell>
          <cell r="AA205">
            <v>0</v>
          </cell>
          <cell r="AB205">
            <v>0.1</v>
          </cell>
        </row>
        <row r="206">
          <cell r="A206">
            <v>35582</v>
          </cell>
          <cell r="B206">
            <v>67.099999999999994</v>
          </cell>
          <cell r="C206">
            <v>67.7</v>
          </cell>
          <cell r="D206">
            <v>65.5</v>
          </cell>
          <cell r="E206">
            <v>66.400000000000006</v>
          </cell>
          <cell r="F206">
            <v>65.8</v>
          </cell>
          <cell r="G206">
            <v>68.099999999999994</v>
          </cell>
          <cell r="H206">
            <v>68.7</v>
          </cell>
          <cell r="I206">
            <v>66.8</v>
          </cell>
          <cell r="J206">
            <v>66.900000000000006</v>
          </cell>
          <cell r="K206">
            <v>0.1</v>
          </cell>
          <cell r="L206">
            <v>0.6</v>
          </cell>
          <cell r="M206">
            <v>0.6</v>
          </cell>
          <cell r="N206">
            <v>-0.2</v>
          </cell>
          <cell r="O206">
            <v>0.2</v>
          </cell>
          <cell r="P206">
            <v>0.6</v>
          </cell>
          <cell r="Q206">
            <v>0.6</v>
          </cell>
          <cell r="R206">
            <v>-0.9</v>
          </cell>
          <cell r="S206">
            <v>0.3</v>
          </cell>
          <cell r="T206">
            <v>-0.3</v>
          </cell>
          <cell r="U206">
            <v>-0.1</v>
          </cell>
          <cell r="V206">
            <v>-0.3</v>
          </cell>
          <cell r="W206">
            <v>-0.6</v>
          </cell>
          <cell r="X206">
            <v>-0.2</v>
          </cell>
          <cell r="Y206">
            <v>-0.4</v>
          </cell>
          <cell r="Z206">
            <v>-0.1</v>
          </cell>
          <cell r="AA206">
            <v>-0.9</v>
          </cell>
          <cell r="AB206">
            <v>-0.3</v>
          </cell>
        </row>
        <row r="207">
          <cell r="A207">
            <v>35674</v>
          </cell>
          <cell r="B207">
            <v>66.900000000000006</v>
          </cell>
          <cell r="C207">
            <v>67.5</v>
          </cell>
          <cell r="D207">
            <v>65.3</v>
          </cell>
          <cell r="E207">
            <v>66</v>
          </cell>
          <cell r="F207">
            <v>65.5</v>
          </cell>
          <cell r="G207">
            <v>67.7</v>
          </cell>
          <cell r="H207">
            <v>68.400000000000006</v>
          </cell>
          <cell r="I207">
            <v>66.5</v>
          </cell>
          <cell r="J207">
            <v>66.599999999999994</v>
          </cell>
          <cell r="K207">
            <v>-0.3</v>
          </cell>
          <cell r="L207">
            <v>-0.1</v>
          </cell>
          <cell r="M207">
            <v>0.2</v>
          </cell>
          <cell r="N207">
            <v>-0.9</v>
          </cell>
          <cell r="O207">
            <v>-0.6</v>
          </cell>
          <cell r="P207">
            <v>-0.4</v>
          </cell>
          <cell r="Q207">
            <v>-0.6</v>
          </cell>
          <cell r="R207">
            <v>-1.3</v>
          </cell>
          <cell r="S207">
            <v>-0.4</v>
          </cell>
          <cell r="T207">
            <v>-0.3</v>
          </cell>
          <cell r="U207">
            <v>-0.3</v>
          </cell>
          <cell r="V207">
            <v>-0.3</v>
          </cell>
          <cell r="W207">
            <v>-0.6</v>
          </cell>
          <cell r="X207">
            <v>-0.5</v>
          </cell>
          <cell r="Y207">
            <v>-0.6</v>
          </cell>
          <cell r="Z207">
            <v>-0.4</v>
          </cell>
          <cell r="AA207">
            <v>-0.4</v>
          </cell>
          <cell r="AB207">
            <v>-0.4</v>
          </cell>
        </row>
        <row r="208">
          <cell r="A208">
            <v>35765</v>
          </cell>
          <cell r="B208">
            <v>67.099999999999994</v>
          </cell>
          <cell r="C208">
            <v>67.7</v>
          </cell>
          <cell r="D208">
            <v>65.7</v>
          </cell>
          <cell r="E208">
            <v>66</v>
          </cell>
          <cell r="F208">
            <v>65.5</v>
          </cell>
          <cell r="G208">
            <v>68</v>
          </cell>
          <cell r="H208">
            <v>68.3</v>
          </cell>
          <cell r="I208">
            <v>66.5</v>
          </cell>
          <cell r="J208">
            <v>66.8</v>
          </cell>
          <cell r="K208">
            <v>-0.1</v>
          </cell>
          <cell r="L208">
            <v>0</v>
          </cell>
          <cell r="M208">
            <v>0.6</v>
          </cell>
          <cell r="N208">
            <v>-1.2</v>
          </cell>
          <cell r="O208">
            <v>-0.8</v>
          </cell>
          <cell r="P208">
            <v>-0.1</v>
          </cell>
          <cell r="Q208">
            <v>-0.7</v>
          </cell>
          <cell r="R208">
            <v>-1.3</v>
          </cell>
          <cell r="S208">
            <v>-0.3</v>
          </cell>
          <cell r="T208">
            <v>0.3</v>
          </cell>
          <cell r="U208">
            <v>0.3</v>
          </cell>
          <cell r="V208">
            <v>0.6</v>
          </cell>
          <cell r="W208">
            <v>0</v>
          </cell>
          <cell r="X208">
            <v>0</v>
          </cell>
          <cell r="Y208">
            <v>0.4</v>
          </cell>
          <cell r="Z208">
            <v>-0.1</v>
          </cell>
          <cell r="AA208">
            <v>0</v>
          </cell>
          <cell r="AB208">
            <v>0.3</v>
          </cell>
        </row>
        <row r="209">
          <cell r="A209">
            <v>35855</v>
          </cell>
          <cell r="B209">
            <v>67.400000000000006</v>
          </cell>
          <cell r="C209">
            <v>67.599999999999994</v>
          </cell>
          <cell r="D209">
            <v>65.900000000000006</v>
          </cell>
          <cell r="E209">
            <v>66.3</v>
          </cell>
          <cell r="F209">
            <v>65.7</v>
          </cell>
          <cell r="G209">
            <v>68.2</v>
          </cell>
          <cell r="H209">
            <v>68.7</v>
          </cell>
          <cell r="I209">
            <v>66.900000000000006</v>
          </cell>
          <cell r="J209">
            <v>67</v>
          </cell>
          <cell r="K209">
            <v>0.1</v>
          </cell>
          <cell r="L209">
            <v>-0.3</v>
          </cell>
          <cell r="M209">
            <v>0.3</v>
          </cell>
          <cell r="N209">
            <v>-0.7</v>
          </cell>
          <cell r="O209">
            <v>-0.3</v>
          </cell>
          <cell r="P209">
            <v>-0.3</v>
          </cell>
          <cell r="Q209">
            <v>-0.1</v>
          </cell>
          <cell r="R209">
            <v>-0.7</v>
          </cell>
          <cell r="S209">
            <v>-0.1</v>
          </cell>
          <cell r="T209">
            <v>0.4</v>
          </cell>
          <cell r="U209">
            <v>-0.1</v>
          </cell>
          <cell r="V209">
            <v>0.3</v>
          </cell>
          <cell r="W209">
            <v>0.5</v>
          </cell>
          <cell r="X209">
            <v>0.3</v>
          </cell>
          <cell r="Y209">
            <v>0.3</v>
          </cell>
          <cell r="Z209">
            <v>0.6</v>
          </cell>
          <cell r="AA209">
            <v>0.6</v>
          </cell>
          <cell r="AB209">
            <v>0.3</v>
          </cell>
        </row>
        <row r="210">
          <cell r="A210">
            <v>35947</v>
          </cell>
          <cell r="B210">
            <v>67.8</v>
          </cell>
          <cell r="C210">
            <v>68</v>
          </cell>
          <cell r="D210">
            <v>66.2</v>
          </cell>
          <cell r="E210">
            <v>66.7</v>
          </cell>
          <cell r="F210">
            <v>66.2</v>
          </cell>
          <cell r="G210">
            <v>68.5</v>
          </cell>
          <cell r="H210">
            <v>68.900000000000006</v>
          </cell>
          <cell r="I210">
            <v>67.3</v>
          </cell>
          <cell r="J210">
            <v>67.400000000000006</v>
          </cell>
          <cell r="K210">
            <v>1</v>
          </cell>
          <cell r="L210">
            <v>0.4</v>
          </cell>
          <cell r="M210">
            <v>1.1000000000000001</v>
          </cell>
          <cell r="N210">
            <v>0.5</v>
          </cell>
          <cell r="O210">
            <v>0.6</v>
          </cell>
          <cell r="P210">
            <v>0.6</v>
          </cell>
          <cell r="Q210">
            <v>0.3</v>
          </cell>
          <cell r="R210">
            <v>0.7</v>
          </cell>
          <cell r="S210">
            <v>0.7</v>
          </cell>
          <cell r="T210">
            <v>0.6</v>
          </cell>
          <cell r="U210">
            <v>0.6</v>
          </cell>
          <cell r="V210">
            <v>0.5</v>
          </cell>
          <cell r="W210">
            <v>0.6</v>
          </cell>
          <cell r="X210">
            <v>0.8</v>
          </cell>
          <cell r="Y210">
            <v>0.4</v>
          </cell>
          <cell r="Z210">
            <v>0.3</v>
          </cell>
          <cell r="AA210">
            <v>0.6</v>
          </cell>
          <cell r="AB210">
            <v>0.6</v>
          </cell>
        </row>
        <row r="211">
          <cell r="A211">
            <v>36039</v>
          </cell>
          <cell r="B211">
            <v>68</v>
          </cell>
          <cell r="C211">
            <v>68</v>
          </cell>
          <cell r="D211">
            <v>66.3</v>
          </cell>
          <cell r="E211">
            <v>67</v>
          </cell>
          <cell r="F211">
            <v>66.7</v>
          </cell>
          <cell r="G211">
            <v>68.900000000000006</v>
          </cell>
          <cell r="H211">
            <v>69.099999999999994</v>
          </cell>
          <cell r="I211">
            <v>67.3</v>
          </cell>
          <cell r="J211">
            <v>67.5</v>
          </cell>
          <cell r="K211">
            <v>1.6</v>
          </cell>
          <cell r="L211">
            <v>0.7</v>
          </cell>
          <cell r="M211">
            <v>1.5</v>
          </cell>
          <cell r="N211">
            <v>1.5</v>
          </cell>
          <cell r="O211">
            <v>1.8</v>
          </cell>
          <cell r="P211">
            <v>1.8</v>
          </cell>
          <cell r="Q211">
            <v>1</v>
          </cell>
          <cell r="R211">
            <v>1.2</v>
          </cell>
          <cell r="S211">
            <v>1.4</v>
          </cell>
          <cell r="T211">
            <v>0.3</v>
          </cell>
          <cell r="U211">
            <v>0</v>
          </cell>
          <cell r="V211">
            <v>0.2</v>
          </cell>
          <cell r="W211">
            <v>0.4</v>
          </cell>
          <cell r="X211">
            <v>0.8</v>
          </cell>
          <cell r="Y211">
            <v>0.6</v>
          </cell>
          <cell r="Z211">
            <v>0.3</v>
          </cell>
          <cell r="AA211">
            <v>0</v>
          </cell>
          <cell r="AB211">
            <v>0.1</v>
          </cell>
        </row>
        <row r="212">
          <cell r="A212">
            <v>36130</v>
          </cell>
          <cell r="B212">
            <v>68.400000000000006</v>
          </cell>
          <cell r="C212">
            <v>68.3</v>
          </cell>
          <cell r="D212">
            <v>66.5</v>
          </cell>
          <cell r="E212">
            <v>67.3</v>
          </cell>
          <cell r="F212">
            <v>67</v>
          </cell>
          <cell r="G212">
            <v>68.900000000000006</v>
          </cell>
          <cell r="H212">
            <v>69.3</v>
          </cell>
          <cell r="I212">
            <v>67.5</v>
          </cell>
          <cell r="J212">
            <v>67.8</v>
          </cell>
          <cell r="K212">
            <v>1.9</v>
          </cell>
          <cell r="L212">
            <v>0.9</v>
          </cell>
          <cell r="M212">
            <v>1.2</v>
          </cell>
          <cell r="N212">
            <v>2</v>
          </cell>
          <cell r="O212">
            <v>2.2999999999999998</v>
          </cell>
          <cell r="P212">
            <v>1.3</v>
          </cell>
          <cell r="Q212">
            <v>1.5</v>
          </cell>
          <cell r="R212">
            <v>1.5</v>
          </cell>
          <cell r="S212">
            <v>1.5</v>
          </cell>
          <cell r="T212">
            <v>0.6</v>
          </cell>
          <cell r="U212">
            <v>0.4</v>
          </cell>
          <cell r="V212">
            <v>0.3</v>
          </cell>
          <cell r="W212">
            <v>0.4</v>
          </cell>
          <cell r="X212">
            <v>0.4</v>
          </cell>
          <cell r="Y212">
            <v>0</v>
          </cell>
          <cell r="Z212">
            <v>0.3</v>
          </cell>
          <cell r="AA212">
            <v>0.3</v>
          </cell>
          <cell r="AB212">
            <v>0.4</v>
          </cell>
        </row>
        <row r="213">
          <cell r="A213">
            <v>36220</v>
          </cell>
          <cell r="B213">
            <v>68.400000000000006</v>
          </cell>
          <cell r="C213">
            <v>68.3</v>
          </cell>
          <cell r="D213">
            <v>66.400000000000006</v>
          </cell>
          <cell r="E213">
            <v>66.8</v>
          </cell>
          <cell r="F213">
            <v>66.7</v>
          </cell>
          <cell r="G213">
            <v>68.599999999999994</v>
          </cell>
          <cell r="H213">
            <v>69</v>
          </cell>
          <cell r="I213">
            <v>67.400000000000006</v>
          </cell>
          <cell r="J213">
            <v>67.8</v>
          </cell>
          <cell r="K213">
            <v>1.5</v>
          </cell>
          <cell r="L213">
            <v>1</v>
          </cell>
          <cell r="M213">
            <v>0.8</v>
          </cell>
          <cell r="N213">
            <v>0.8</v>
          </cell>
          <cell r="O213">
            <v>1.5</v>
          </cell>
          <cell r="P213">
            <v>0.6</v>
          </cell>
          <cell r="Q213">
            <v>0.4</v>
          </cell>
          <cell r="R213">
            <v>0.7</v>
          </cell>
          <cell r="S213">
            <v>1.2</v>
          </cell>
          <cell r="T213">
            <v>0</v>
          </cell>
          <cell r="U213">
            <v>0</v>
          </cell>
          <cell r="V213">
            <v>-0.2</v>
          </cell>
          <cell r="W213">
            <v>-0.7</v>
          </cell>
          <cell r="X213">
            <v>-0.4</v>
          </cell>
          <cell r="Y213">
            <v>-0.4</v>
          </cell>
          <cell r="Z213">
            <v>-0.4</v>
          </cell>
          <cell r="AA213">
            <v>-0.1</v>
          </cell>
          <cell r="AB213">
            <v>0</v>
          </cell>
        </row>
        <row r="214">
          <cell r="A214">
            <v>36312</v>
          </cell>
          <cell r="B214">
            <v>68.7</v>
          </cell>
          <cell r="C214">
            <v>68.599999999999994</v>
          </cell>
          <cell r="D214">
            <v>66.599999999999994</v>
          </cell>
          <cell r="E214">
            <v>67.3</v>
          </cell>
          <cell r="F214">
            <v>67.3</v>
          </cell>
          <cell r="G214">
            <v>68.8</v>
          </cell>
          <cell r="H214">
            <v>69.400000000000006</v>
          </cell>
          <cell r="I214">
            <v>67.400000000000006</v>
          </cell>
          <cell r="J214">
            <v>68.099999999999994</v>
          </cell>
          <cell r="K214">
            <v>1.3</v>
          </cell>
          <cell r="L214">
            <v>0.9</v>
          </cell>
          <cell r="M214">
            <v>0.6</v>
          </cell>
          <cell r="N214">
            <v>0.9</v>
          </cell>
          <cell r="O214">
            <v>1.7</v>
          </cell>
          <cell r="P214">
            <v>0.4</v>
          </cell>
          <cell r="Q214">
            <v>0.7</v>
          </cell>
          <cell r="R214">
            <v>0.1</v>
          </cell>
          <cell r="S214">
            <v>1</v>
          </cell>
          <cell r="T214">
            <v>0.4</v>
          </cell>
          <cell r="U214">
            <v>0.4</v>
          </cell>
          <cell r="V214">
            <v>0.3</v>
          </cell>
          <cell r="W214">
            <v>0.7</v>
          </cell>
          <cell r="X214">
            <v>0.9</v>
          </cell>
          <cell r="Y214">
            <v>0.3</v>
          </cell>
          <cell r="Z214">
            <v>0.6</v>
          </cell>
          <cell r="AA214">
            <v>0</v>
          </cell>
          <cell r="AB214">
            <v>0.4</v>
          </cell>
        </row>
        <row r="215">
          <cell r="A215">
            <v>36404</v>
          </cell>
          <cell r="B215">
            <v>69.3</v>
          </cell>
          <cell r="C215">
            <v>69.3</v>
          </cell>
          <cell r="D215">
            <v>67.099999999999994</v>
          </cell>
          <cell r="E215">
            <v>68.099999999999994</v>
          </cell>
          <cell r="F215">
            <v>67.900000000000006</v>
          </cell>
          <cell r="G215">
            <v>69.2</v>
          </cell>
          <cell r="H215">
            <v>69.5</v>
          </cell>
          <cell r="I215">
            <v>68</v>
          </cell>
          <cell r="J215">
            <v>68.7</v>
          </cell>
          <cell r="K215">
            <v>1.9</v>
          </cell>
          <cell r="L215">
            <v>1.9</v>
          </cell>
          <cell r="M215">
            <v>1.2</v>
          </cell>
          <cell r="N215">
            <v>1.6</v>
          </cell>
          <cell r="O215">
            <v>1.8</v>
          </cell>
          <cell r="P215">
            <v>0.4</v>
          </cell>
          <cell r="Q215">
            <v>0.6</v>
          </cell>
          <cell r="R215">
            <v>1</v>
          </cell>
          <cell r="S215">
            <v>1.8</v>
          </cell>
          <cell r="T215">
            <v>0.9</v>
          </cell>
          <cell r="U215">
            <v>1</v>
          </cell>
          <cell r="V215">
            <v>0.8</v>
          </cell>
          <cell r="W215">
            <v>1.2</v>
          </cell>
          <cell r="X215">
            <v>0.9</v>
          </cell>
          <cell r="Y215">
            <v>0.6</v>
          </cell>
          <cell r="Z215">
            <v>0.1</v>
          </cell>
          <cell r="AA215">
            <v>0.9</v>
          </cell>
          <cell r="AB215">
            <v>0.9</v>
          </cell>
        </row>
        <row r="216">
          <cell r="A216">
            <v>36495</v>
          </cell>
          <cell r="B216">
            <v>69.7</v>
          </cell>
          <cell r="C216">
            <v>69.7</v>
          </cell>
          <cell r="D216">
            <v>67.099999999999994</v>
          </cell>
          <cell r="E216">
            <v>68.5</v>
          </cell>
          <cell r="F216">
            <v>68.3</v>
          </cell>
          <cell r="G216">
            <v>69.599999999999994</v>
          </cell>
          <cell r="H216">
            <v>69.900000000000006</v>
          </cell>
          <cell r="I216">
            <v>68.599999999999994</v>
          </cell>
          <cell r="J216">
            <v>69.099999999999994</v>
          </cell>
          <cell r="K216">
            <v>1.9</v>
          </cell>
          <cell r="L216">
            <v>2</v>
          </cell>
          <cell r="M216">
            <v>0.9</v>
          </cell>
          <cell r="N216">
            <v>1.8</v>
          </cell>
          <cell r="O216">
            <v>1.9</v>
          </cell>
          <cell r="P216">
            <v>1</v>
          </cell>
          <cell r="Q216">
            <v>0.9</v>
          </cell>
          <cell r="R216">
            <v>1.6</v>
          </cell>
          <cell r="S216">
            <v>1.9</v>
          </cell>
          <cell r="T216">
            <v>0.6</v>
          </cell>
          <cell r="U216">
            <v>0.6</v>
          </cell>
          <cell r="V216">
            <v>0</v>
          </cell>
          <cell r="W216">
            <v>0.6</v>
          </cell>
          <cell r="X216">
            <v>0.6</v>
          </cell>
          <cell r="Y216">
            <v>0.6</v>
          </cell>
          <cell r="Z216">
            <v>0.6</v>
          </cell>
          <cell r="AA216">
            <v>0.9</v>
          </cell>
          <cell r="AB216">
            <v>0.6</v>
          </cell>
        </row>
        <row r="217">
          <cell r="A217">
            <v>36586</v>
          </cell>
          <cell r="B217">
            <v>70.3</v>
          </cell>
          <cell r="C217">
            <v>70.5</v>
          </cell>
          <cell r="D217">
            <v>67.900000000000006</v>
          </cell>
          <cell r="E217">
            <v>69.099999999999994</v>
          </cell>
          <cell r="F217">
            <v>68.599999999999994</v>
          </cell>
          <cell r="G217">
            <v>70.3</v>
          </cell>
          <cell r="H217">
            <v>70.3</v>
          </cell>
          <cell r="I217">
            <v>69.3</v>
          </cell>
          <cell r="J217">
            <v>69.7</v>
          </cell>
          <cell r="K217">
            <v>2.8</v>
          </cell>
          <cell r="L217">
            <v>3.2</v>
          </cell>
          <cell r="M217">
            <v>2.2999999999999998</v>
          </cell>
          <cell r="N217">
            <v>3.4</v>
          </cell>
          <cell r="O217">
            <v>2.8</v>
          </cell>
          <cell r="P217">
            <v>2.5</v>
          </cell>
          <cell r="Q217">
            <v>1.9</v>
          </cell>
          <cell r="R217">
            <v>2.8</v>
          </cell>
          <cell r="S217">
            <v>2.8</v>
          </cell>
          <cell r="T217">
            <v>0.9</v>
          </cell>
          <cell r="U217">
            <v>1.1000000000000001</v>
          </cell>
          <cell r="V217">
            <v>1.2</v>
          </cell>
          <cell r="W217">
            <v>0.9</v>
          </cell>
          <cell r="X217">
            <v>0.4</v>
          </cell>
          <cell r="Y217">
            <v>1</v>
          </cell>
          <cell r="Z217">
            <v>0.6</v>
          </cell>
          <cell r="AA217">
            <v>1</v>
          </cell>
          <cell r="AB217">
            <v>0.9</v>
          </cell>
        </row>
        <row r="218">
          <cell r="A218">
            <v>36678</v>
          </cell>
          <cell r="B218">
            <v>70.900000000000006</v>
          </cell>
          <cell r="C218">
            <v>70.900000000000006</v>
          </cell>
          <cell r="D218">
            <v>68.3</v>
          </cell>
          <cell r="E218">
            <v>69.5</v>
          </cell>
          <cell r="F218">
            <v>69.099999999999994</v>
          </cell>
          <cell r="G218">
            <v>71</v>
          </cell>
          <cell r="H218">
            <v>71.099999999999994</v>
          </cell>
          <cell r="I218">
            <v>69.900000000000006</v>
          </cell>
          <cell r="J218">
            <v>70.2</v>
          </cell>
          <cell r="K218">
            <v>3.2</v>
          </cell>
          <cell r="L218">
            <v>3.4</v>
          </cell>
          <cell r="M218">
            <v>2.6</v>
          </cell>
          <cell r="N218">
            <v>3.3</v>
          </cell>
          <cell r="O218">
            <v>2.7</v>
          </cell>
          <cell r="P218">
            <v>3.2</v>
          </cell>
          <cell r="Q218">
            <v>2.4</v>
          </cell>
          <cell r="R218">
            <v>3.7</v>
          </cell>
          <cell r="S218">
            <v>3.1</v>
          </cell>
          <cell r="T218">
            <v>0.9</v>
          </cell>
          <cell r="U218">
            <v>0.6</v>
          </cell>
          <cell r="V218">
            <v>0.6</v>
          </cell>
          <cell r="W218">
            <v>0.6</v>
          </cell>
          <cell r="X218">
            <v>0.7</v>
          </cell>
          <cell r="Y218">
            <v>1</v>
          </cell>
          <cell r="Z218">
            <v>1.1000000000000001</v>
          </cell>
          <cell r="AA218">
            <v>0.9</v>
          </cell>
          <cell r="AB218">
            <v>0.7</v>
          </cell>
        </row>
        <row r="219">
          <cell r="A219">
            <v>36770</v>
          </cell>
          <cell r="B219">
            <v>73.5</v>
          </cell>
          <cell r="C219">
            <v>73.599999999999994</v>
          </cell>
          <cell r="D219">
            <v>71</v>
          </cell>
          <cell r="E219">
            <v>72.099999999999994</v>
          </cell>
          <cell r="F219">
            <v>71.599999999999994</v>
          </cell>
          <cell r="G219">
            <v>73.7</v>
          </cell>
          <cell r="H219">
            <v>73.5</v>
          </cell>
          <cell r="I219">
            <v>72.5</v>
          </cell>
          <cell r="J219">
            <v>72.900000000000006</v>
          </cell>
          <cell r="K219">
            <v>6.1</v>
          </cell>
          <cell r="L219">
            <v>6.2</v>
          </cell>
          <cell r="M219">
            <v>5.8</v>
          </cell>
          <cell r="N219">
            <v>5.9</v>
          </cell>
          <cell r="O219">
            <v>5.4</v>
          </cell>
          <cell r="P219">
            <v>6.5</v>
          </cell>
          <cell r="Q219">
            <v>5.8</v>
          </cell>
          <cell r="R219">
            <v>6.6</v>
          </cell>
          <cell r="S219">
            <v>6.1</v>
          </cell>
          <cell r="T219">
            <v>3.7</v>
          </cell>
          <cell r="U219">
            <v>3.8</v>
          </cell>
          <cell r="V219">
            <v>4</v>
          </cell>
          <cell r="W219">
            <v>3.7</v>
          </cell>
          <cell r="X219">
            <v>3.6</v>
          </cell>
          <cell r="Y219">
            <v>3.8</v>
          </cell>
          <cell r="Z219">
            <v>3.4</v>
          </cell>
          <cell r="AA219">
            <v>3.7</v>
          </cell>
          <cell r="AB219">
            <v>3.8</v>
          </cell>
        </row>
        <row r="220">
          <cell r="A220">
            <v>36861</v>
          </cell>
          <cell r="B220">
            <v>73.8</v>
          </cell>
          <cell r="C220">
            <v>73.900000000000006</v>
          </cell>
          <cell r="D220">
            <v>71.2</v>
          </cell>
          <cell r="E220">
            <v>72.2</v>
          </cell>
          <cell r="F220">
            <v>71.8</v>
          </cell>
          <cell r="G220">
            <v>73.7</v>
          </cell>
          <cell r="H220">
            <v>73.900000000000006</v>
          </cell>
          <cell r="I220">
            <v>72.8</v>
          </cell>
          <cell r="J220">
            <v>73.099999999999994</v>
          </cell>
          <cell r="K220">
            <v>5.9</v>
          </cell>
          <cell r="L220">
            <v>6</v>
          </cell>
          <cell r="M220">
            <v>6.1</v>
          </cell>
          <cell r="N220">
            <v>5.4</v>
          </cell>
          <cell r="O220">
            <v>5.0999999999999996</v>
          </cell>
          <cell r="P220">
            <v>5.9</v>
          </cell>
          <cell r="Q220">
            <v>5.7</v>
          </cell>
          <cell r="R220">
            <v>6.1</v>
          </cell>
          <cell r="S220">
            <v>5.8</v>
          </cell>
          <cell r="T220">
            <v>0.4</v>
          </cell>
          <cell r="U220">
            <v>0.4</v>
          </cell>
          <cell r="V220">
            <v>0.3</v>
          </cell>
          <cell r="W220">
            <v>0.1</v>
          </cell>
          <cell r="X220">
            <v>0.3</v>
          </cell>
          <cell r="Y220">
            <v>0</v>
          </cell>
          <cell r="Z220">
            <v>0.5</v>
          </cell>
          <cell r="AA220">
            <v>0.4</v>
          </cell>
          <cell r="AB220">
            <v>0.3</v>
          </cell>
        </row>
        <row r="221">
          <cell r="A221">
            <v>36951</v>
          </cell>
          <cell r="B221">
            <v>74.8</v>
          </cell>
          <cell r="C221">
            <v>74.7</v>
          </cell>
          <cell r="D221">
            <v>71.8</v>
          </cell>
          <cell r="E221">
            <v>73</v>
          </cell>
          <cell r="F221">
            <v>72.2</v>
          </cell>
          <cell r="G221">
            <v>74.2</v>
          </cell>
          <cell r="H221">
            <v>73.900000000000006</v>
          </cell>
          <cell r="I221">
            <v>73.3</v>
          </cell>
          <cell r="J221">
            <v>73.900000000000006</v>
          </cell>
          <cell r="K221">
            <v>6.4</v>
          </cell>
          <cell r="L221">
            <v>6</v>
          </cell>
          <cell r="M221">
            <v>5.7</v>
          </cell>
          <cell r="N221">
            <v>5.6</v>
          </cell>
          <cell r="O221">
            <v>5.2</v>
          </cell>
          <cell r="P221">
            <v>5.5</v>
          </cell>
          <cell r="Q221">
            <v>5.0999999999999996</v>
          </cell>
          <cell r="R221">
            <v>5.8</v>
          </cell>
          <cell r="S221">
            <v>6</v>
          </cell>
          <cell r="T221">
            <v>1.4</v>
          </cell>
          <cell r="U221">
            <v>1.1000000000000001</v>
          </cell>
          <cell r="V221">
            <v>0.8</v>
          </cell>
          <cell r="W221">
            <v>1.1000000000000001</v>
          </cell>
          <cell r="X221">
            <v>0.6</v>
          </cell>
          <cell r="Y221">
            <v>0.7</v>
          </cell>
          <cell r="Z221">
            <v>0</v>
          </cell>
          <cell r="AA221">
            <v>0.7</v>
          </cell>
          <cell r="AB221">
            <v>1.1000000000000001</v>
          </cell>
        </row>
        <row r="222">
          <cell r="A222">
            <v>37043</v>
          </cell>
          <cell r="B222">
            <v>75.400000000000006</v>
          </cell>
          <cell r="C222">
            <v>75.099999999999994</v>
          </cell>
          <cell r="D222">
            <v>72.5</v>
          </cell>
          <cell r="E222">
            <v>73.599999999999994</v>
          </cell>
          <cell r="F222">
            <v>73.2</v>
          </cell>
          <cell r="G222">
            <v>74.900000000000006</v>
          </cell>
          <cell r="H222">
            <v>74.7</v>
          </cell>
          <cell r="I222">
            <v>74</v>
          </cell>
          <cell r="J222">
            <v>74.5</v>
          </cell>
          <cell r="K222">
            <v>6.3</v>
          </cell>
          <cell r="L222">
            <v>5.9</v>
          </cell>
          <cell r="M222">
            <v>6.1</v>
          </cell>
          <cell r="N222">
            <v>5.9</v>
          </cell>
          <cell r="O222">
            <v>5.9</v>
          </cell>
          <cell r="P222">
            <v>5.5</v>
          </cell>
          <cell r="Q222">
            <v>5.0999999999999996</v>
          </cell>
          <cell r="R222">
            <v>5.9</v>
          </cell>
          <cell r="S222">
            <v>6.1</v>
          </cell>
          <cell r="T222">
            <v>0.8</v>
          </cell>
          <cell r="U222">
            <v>0.5</v>
          </cell>
          <cell r="V222">
            <v>1</v>
          </cell>
          <cell r="W222">
            <v>0.8</v>
          </cell>
          <cell r="X222">
            <v>1.4</v>
          </cell>
          <cell r="Y222">
            <v>0.9</v>
          </cell>
          <cell r="Z222">
            <v>1.1000000000000001</v>
          </cell>
          <cell r="AA222">
            <v>1</v>
          </cell>
          <cell r="AB222">
            <v>0.8</v>
          </cell>
        </row>
        <row r="223">
          <cell r="A223">
            <v>37135</v>
          </cell>
          <cell r="B223">
            <v>75.599999999999994</v>
          </cell>
          <cell r="C223">
            <v>75.5</v>
          </cell>
          <cell r="D223">
            <v>72.599999999999994</v>
          </cell>
          <cell r="E223">
            <v>73.7</v>
          </cell>
          <cell r="F223">
            <v>73.3</v>
          </cell>
          <cell r="G223">
            <v>74.599999999999994</v>
          </cell>
          <cell r="H223">
            <v>74.900000000000006</v>
          </cell>
          <cell r="I223">
            <v>74</v>
          </cell>
          <cell r="J223">
            <v>74.7</v>
          </cell>
          <cell r="K223">
            <v>2.9</v>
          </cell>
          <cell r="L223">
            <v>2.6</v>
          </cell>
          <cell r="M223">
            <v>2.2999999999999998</v>
          </cell>
          <cell r="N223">
            <v>2.2000000000000002</v>
          </cell>
          <cell r="O223">
            <v>2.4</v>
          </cell>
          <cell r="P223">
            <v>1.2</v>
          </cell>
          <cell r="Q223">
            <v>1.9</v>
          </cell>
          <cell r="R223">
            <v>2.1</v>
          </cell>
          <cell r="S223">
            <v>2.5</v>
          </cell>
          <cell r="T223">
            <v>0.3</v>
          </cell>
          <cell r="U223">
            <v>0.5</v>
          </cell>
          <cell r="V223">
            <v>0.1</v>
          </cell>
          <cell r="W223">
            <v>0.1</v>
          </cell>
          <cell r="X223">
            <v>0.1</v>
          </cell>
          <cell r="Y223">
            <v>-0.4</v>
          </cell>
          <cell r="Z223">
            <v>0.3</v>
          </cell>
          <cell r="AA223">
            <v>0</v>
          </cell>
          <cell r="AB223">
            <v>0.3</v>
          </cell>
        </row>
        <row r="224">
          <cell r="A224">
            <v>37226</v>
          </cell>
          <cell r="B224">
            <v>76.3</v>
          </cell>
          <cell r="C224">
            <v>76.099999999999994</v>
          </cell>
          <cell r="D224">
            <v>73.5</v>
          </cell>
          <cell r="E224">
            <v>74.400000000000006</v>
          </cell>
          <cell r="F224">
            <v>73.900000000000006</v>
          </cell>
          <cell r="G224">
            <v>75.2</v>
          </cell>
          <cell r="H224">
            <v>75.5</v>
          </cell>
          <cell r="I224">
            <v>74.900000000000006</v>
          </cell>
          <cell r="J224">
            <v>75.400000000000006</v>
          </cell>
          <cell r="K224">
            <v>3.4</v>
          </cell>
          <cell r="L224">
            <v>3</v>
          </cell>
          <cell r="M224">
            <v>3.2</v>
          </cell>
          <cell r="N224">
            <v>3</v>
          </cell>
          <cell r="O224">
            <v>2.9</v>
          </cell>
          <cell r="P224">
            <v>2</v>
          </cell>
          <cell r="Q224">
            <v>2.2000000000000002</v>
          </cell>
          <cell r="R224">
            <v>2.9</v>
          </cell>
          <cell r="S224">
            <v>3.1</v>
          </cell>
          <cell r="T224">
            <v>0.9</v>
          </cell>
          <cell r="U224">
            <v>0.8</v>
          </cell>
          <cell r="V224">
            <v>1.2</v>
          </cell>
          <cell r="W224">
            <v>0.9</v>
          </cell>
          <cell r="X224">
            <v>0.8</v>
          </cell>
          <cell r="Y224">
            <v>0.8</v>
          </cell>
          <cell r="Z224">
            <v>0.8</v>
          </cell>
          <cell r="AA224">
            <v>1.2</v>
          </cell>
          <cell r="AB224">
            <v>0.9</v>
          </cell>
        </row>
        <row r="225">
          <cell r="A225">
            <v>37316</v>
          </cell>
          <cell r="B225">
            <v>77</v>
          </cell>
          <cell r="C225">
            <v>76.900000000000006</v>
          </cell>
          <cell r="D225">
            <v>74.2</v>
          </cell>
          <cell r="E225">
            <v>75</v>
          </cell>
          <cell r="F225">
            <v>74.5</v>
          </cell>
          <cell r="G225">
            <v>75.900000000000006</v>
          </cell>
          <cell r="H225">
            <v>75.7</v>
          </cell>
          <cell r="I225">
            <v>75.3</v>
          </cell>
          <cell r="J225">
            <v>76.099999999999994</v>
          </cell>
          <cell r="K225">
            <v>2.9</v>
          </cell>
          <cell r="L225">
            <v>2.9</v>
          </cell>
          <cell r="M225">
            <v>3.3</v>
          </cell>
          <cell r="N225">
            <v>2.7</v>
          </cell>
          <cell r="O225">
            <v>3.2</v>
          </cell>
          <cell r="P225">
            <v>2.2999999999999998</v>
          </cell>
          <cell r="Q225">
            <v>2.4</v>
          </cell>
          <cell r="R225">
            <v>2.7</v>
          </cell>
          <cell r="S225">
            <v>3</v>
          </cell>
          <cell r="T225">
            <v>0.9</v>
          </cell>
          <cell r="U225">
            <v>1.1000000000000001</v>
          </cell>
          <cell r="V225">
            <v>1</v>
          </cell>
          <cell r="W225">
            <v>0.8</v>
          </cell>
          <cell r="X225">
            <v>0.8</v>
          </cell>
          <cell r="Y225">
            <v>0.9</v>
          </cell>
          <cell r="Z225">
            <v>0.3</v>
          </cell>
          <cell r="AA225">
            <v>0.5</v>
          </cell>
          <cell r="AB225">
            <v>0.9</v>
          </cell>
        </row>
        <row r="226">
          <cell r="A226">
            <v>37408</v>
          </cell>
          <cell r="B226">
            <v>77.5</v>
          </cell>
          <cell r="C226">
            <v>77.3</v>
          </cell>
          <cell r="D226">
            <v>74.7</v>
          </cell>
          <cell r="E226">
            <v>75.7</v>
          </cell>
          <cell r="F226">
            <v>75</v>
          </cell>
          <cell r="G226">
            <v>76.900000000000006</v>
          </cell>
          <cell r="H226">
            <v>76.3</v>
          </cell>
          <cell r="I226">
            <v>76.2</v>
          </cell>
          <cell r="J226">
            <v>76.599999999999994</v>
          </cell>
          <cell r="K226">
            <v>2.8</v>
          </cell>
          <cell r="L226">
            <v>2.9</v>
          </cell>
          <cell r="M226">
            <v>3</v>
          </cell>
          <cell r="N226">
            <v>2.9</v>
          </cell>
          <cell r="O226">
            <v>2.5</v>
          </cell>
          <cell r="P226">
            <v>2.7</v>
          </cell>
          <cell r="Q226">
            <v>2.1</v>
          </cell>
          <cell r="R226">
            <v>3</v>
          </cell>
          <cell r="S226">
            <v>2.8</v>
          </cell>
          <cell r="T226">
            <v>0.6</v>
          </cell>
          <cell r="U226">
            <v>0.5</v>
          </cell>
          <cell r="V226">
            <v>0.7</v>
          </cell>
          <cell r="W226">
            <v>0.9</v>
          </cell>
          <cell r="X226">
            <v>0.7</v>
          </cell>
          <cell r="Y226">
            <v>1.3</v>
          </cell>
          <cell r="Z226">
            <v>0.8</v>
          </cell>
          <cell r="AA226">
            <v>1.2</v>
          </cell>
          <cell r="AB226">
            <v>0.7</v>
          </cell>
        </row>
        <row r="227">
          <cell r="A227">
            <v>37500</v>
          </cell>
          <cell r="B227">
            <v>77.900000000000006</v>
          </cell>
          <cell r="C227">
            <v>77.900000000000006</v>
          </cell>
          <cell r="D227">
            <v>75.3</v>
          </cell>
          <cell r="E227">
            <v>76.400000000000006</v>
          </cell>
          <cell r="F227">
            <v>75.7</v>
          </cell>
          <cell r="G227">
            <v>77.2</v>
          </cell>
          <cell r="H227">
            <v>76.599999999999994</v>
          </cell>
          <cell r="I227">
            <v>76.599999999999994</v>
          </cell>
          <cell r="J227">
            <v>77.099999999999994</v>
          </cell>
          <cell r="K227">
            <v>3</v>
          </cell>
          <cell r="L227">
            <v>3.2</v>
          </cell>
          <cell r="M227">
            <v>3.7</v>
          </cell>
          <cell r="N227">
            <v>3.7</v>
          </cell>
          <cell r="O227">
            <v>3.3</v>
          </cell>
          <cell r="P227">
            <v>3.5</v>
          </cell>
          <cell r="Q227">
            <v>2.2999999999999998</v>
          </cell>
          <cell r="R227">
            <v>3.5</v>
          </cell>
          <cell r="S227">
            <v>3.2</v>
          </cell>
          <cell r="T227">
            <v>0.5</v>
          </cell>
          <cell r="U227">
            <v>0.8</v>
          </cell>
          <cell r="V227">
            <v>0.8</v>
          </cell>
          <cell r="W227">
            <v>0.9</v>
          </cell>
          <cell r="X227">
            <v>0.9</v>
          </cell>
          <cell r="Y227">
            <v>0.4</v>
          </cell>
          <cell r="Z227">
            <v>0.4</v>
          </cell>
          <cell r="AA227">
            <v>0.5</v>
          </cell>
          <cell r="AB227">
            <v>0.7</v>
          </cell>
        </row>
        <row r="228">
          <cell r="A228">
            <v>37591</v>
          </cell>
          <cell r="B228">
            <v>78.400000000000006</v>
          </cell>
          <cell r="C228">
            <v>78.5</v>
          </cell>
          <cell r="D228">
            <v>75.7</v>
          </cell>
          <cell r="E228">
            <v>77.099999999999994</v>
          </cell>
          <cell r="F228">
            <v>76</v>
          </cell>
          <cell r="G228">
            <v>77.5</v>
          </cell>
          <cell r="H228">
            <v>77</v>
          </cell>
          <cell r="I228">
            <v>77.3</v>
          </cell>
          <cell r="J228">
            <v>77.599999999999994</v>
          </cell>
          <cell r="K228">
            <v>2.8</v>
          </cell>
          <cell r="L228">
            <v>3.2</v>
          </cell>
          <cell r="M228">
            <v>3</v>
          </cell>
          <cell r="N228">
            <v>3.6</v>
          </cell>
          <cell r="O228">
            <v>2.8</v>
          </cell>
          <cell r="P228">
            <v>3.1</v>
          </cell>
          <cell r="Q228">
            <v>2</v>
          </cell>
          <cell r="R228">
            <v>3.2</v>
          </cell>
          <cell r="S228">
            <v>2.9</v>
          </cell>
          <cell r="T228">
            <v>0.6</v>
          </cell>
          <cell r="U228">
            <v>0.8</v>
          </cell>
          <cell r="V228">
            <v>0.5</v>
          </cell>
          <cell r="W228">
            <v>0.9</v>
          </cell>
          <cell r="X228">
            <v>0.4</v>
          </cell>
          <cell r="Y228">
            <v>0.4</v>
          </cell>
          <cell r="Z228">
            <v>0.5</v>
          </cell>
          <cell r="AA228">
            <v>0.9</v>
          </cell>
          <cell r="AB228">
            <v>0.6</v>
          </cell>
        </row>
        <row r="229">
          <cell r="A229">
            <v>37681</v>
          </cell>
          <cell r="B229">
            <v>79.400000000000006</v>
          </cell>
          <cell r="C229">
            <v>79.599999999999994</v>
          </cell>
          <cell r="D229">
            <v>76.7</v>
          </cell>
          <cell r="E229">
            <v>78.7</v>
          </cell>
          <cell r="F229">
            <v>76.599999999999994</v>
          </cell>
          <cell r="G229">
            <v>78.599999999999994</v>
          </cell>
          <cell r="H229">
            <v>77.7</v>
          </cell>
          <cell r="I229">
            <v>78.099999999999994</v>
          </cell>
          <cell r="J229">
            <v>78.599999999999994</v>
          </cell>
          <cell r="K229">
            <v>3.1</v>
          </cell>
          <cell r="L229">
            <v>3.5</v>
          </cell>
          <cell r="M229">
            <v>3.4</v>
          </cell>
          <cell r="N229">
            <v>4.9000000000000004</v>
          </cell>
          <cell r="O229">
            <v>2.8</v>
          </cell>
          <cell r="P229">
            <v>3.6</v>
          </cell>
          <cell r="Q229">
            <v>2.6</v>
          </cell>
          <cell r="R229">
            <v>3.7</v>
          </cell>
          <cell r="S229">
            <v>3.3</v>
          </cell>
          <cell r="T229">
            <v>1.3</v>
          </cell>
          <cell r="U229">
            <v>1.4</v>
          </cell>
          <cell r="V229">
            <v>1.3</v>
          </cell>
          <cell r="W229">
            <v>2.1</v>
          </cell>
          <cell r="X229">
            <v>0.8</v>
          </cell>
          <cell r="Y229">
            <v>1.4</v>
          </cell>
          <cell r="Z229">
            <v>0.9</v>
          </cell>
          <cell r="AA229">
            <v>1</v>
          </cell>
          <cell r="AB229">
            <v>1.3</v>
          </cell>
        </row>
        <row r="230">
          <cell r="A230">
            <v>37773</v>
          </cell>
          <cell r="B230">
            <v>79.400000000000006</v>
          </cell>
          <cell r="C230">
            <v>79.599999999999994</v>
          </cell>
          <cell r="D230">
            <v>76.7</v>
          </cell>
          <cell r="E230">
            <v>78.599999999999994</v>
          </cell>
          <cell r="F230">
            <v>76.5</v>
          </cell>
          <cell r="G230">
            <v>79.099999999999994</v>
          </cell>
          <cell r="H230">
            <v>78</v>
          </cell>
          <cell r="I230">
            <v>78.099999999999994</v>
          </cell>
          <cell r="J230">
            <v>78.599999999999994</v>
          </cell>
          <cell r="K230">
            <v>2.5</v>
          </cell>
          <cell r="L230">
            <v>3</v>
          </cell>
          <cell r="M230">
            <v>2.7</v>
          </cell>
          <cell r="N230">
            <v>3.8</v>
          </cell>
          <cell r="O230">
            <v>2</v>
          </cell>
          <cell r="P230">
            <v>2.9</v>
          </cell>
          <cell r="Q230">
            <v>2.2000000000000002</v>
          </cell>
          <cell r="R230">
            <v>2.5</v>
          </cell>
          <cell r="S230">
            <v>2.6</v>
          </cell>
          <cell r="T230">
            <v>0</v>
          </cell>
          <cell r="U230">
            <v>0</v>
          </cell>
          <cell r="V230">
            <v>0</v>
          </cell>
          <cell r="W230">
            <v>-0.1</v>
          </cell>
          <cell r="X230">
            <v>-0.1</v>
          </cell>
          <cell r="Y230">
            <v>0.6</v>
          </cell>
          <cell r="Z230">
            <v>0.4</v>
          </cell>
          <cell r="AA230">
            <v>0</v>
          </cell>
          <cell r="AB230">
            <v>0</v>
          </cell>
        </row>
        <row r="231">
          <cell r="A231">
            <v>37865</v>
          </cell>
          <cell r="B231">
            <v>79.5</v>
          </cell>
          <cell r="C231">
            <v>80.099999999999994</v>
          </cell>
          <cell r="D231">
            <v>77.5</v>
          </cell>
          <cell r="E231">
            <v>79.2</v>
          </cell>
          <cell r="F231">
            <v>77.2</v>
          </cell>
          <cell r="G231">
            <v>79.2</v>
          </cell>
          <cell r="H231">
            <v>77.900000000000006</v>
          </cell>
          <cell r="I231">
            <v>78.8</v>
          </cell>
          <cell r="J231">
            <v>79.099999999999994</v>
          </cell>
          <cell r="K231">
            <v>2.1</v>
          </cell>
          <cell r="L231">
            <v>2.8</v>
          </cell>
          <cell r="M231">
            <v>2.9</v>
          </cell>
          <cell r="N231">
            <v>3.7</v>
          </cell>
          <cell r="O231">
            <v>2</v>
          </cell>
          <cell r="P231">
            <v>2.6</v>
          </cell>
          <cell r="Q231">
            <v>1.7</v>
          </cell>
          <cell r="R231">
            <v>2.9</v>
          </cell>
          <cell r="S231">
            <v>2.6</v>
          </cell>
          <cell r="T231">
            <v>0.1</v>
          </cell>
          <cell r="U231">
            <v>0.6</v>
          </cell>
          <cell r="V231">
            <v>1</v>
          </cell>
          <cell r="W231">
            <v>0.8</v>
          </cell>
          <cell r="X231">
            <v>0.9</v>
          </cell>
          <cell r="Y231">
            <v>0.1</v>
          </cell>
          <cell r="Z231">
            <v>-0.1</v>
          </cell>
          <cell r="AA231">
            <v>0.9</v>
          </cell>
          <cell r="AB231">
            <v>0.6</v>
          </cell>
        </row>
        <row r="232">
          <cell r="A232">
            <v>37956</v>
          </cell>
          <cell r="B232">
            <v>80.2</v>
          </cell>
          <cell r="C232">
            <v>80.3</v>
          </cell>
          <cell r="D232">
            <v>78</v>
          </cell>
          <cell r="E232">
            <v>79.599999999999994</v>
          </cell>
          <cell r="F232">
            <v>77.5</v>
          </cell>
          <cell r="G232">
            <v>79.7</v>
          </cell>
          <cell r="H232">
            <v>78.3</v>
          </cell>
          <cell r="I232">
            <v>79.3</v>
          </cell>
          <cell r="J232">
            <v>79.5</v>
          </cell>
          <cell r="K232">
            <v>2.2999999999999998</v>
          </cell>
          <cell r="L232">
            <v>2.2999999999999998</v>
          </cell>
          <cell r="M232">
            <v>3</v>
          </cell>
          <cell r="N232">
            <v>3.2</v>
          </cell>
          <cell r="O232">
            <v>2</v>
          </cell>
          <cell r="P232">
            <v>2.8</v>
          </cell>
          <cell r="Q232">
            <v>1.7</v>
          </cell>
          <cell r="R232">
            <v>2.6</v>
          </cell>
          <cell r="S232">
            <v>2.4</v>
          </cell>
          <cell r="T232">
            <v>0.9</v>
          </cell>
          <cell r="U232">
            <v>0.2</v>
          </cell>
          <cell r="V232">
            <v>0.6</v>
          </cell>
          <cell r="W232">
            <v>0.5</v>
          </cell>
          <cell r="X232">
            <v>0.4</v>
          </cell>
          <cell r="Y232">
            <v>0.6</v>
          </cell>
          <cell r="Z232">
            <v>0.5</v>
          </cell>
          <cell r="AA232">
            <v>0.6</v>
          </cell>
          <cell r="AB232">
            <v>0.5</v>
          </cell>
        </row>
        <row r="233">
          <cell r="A233">
            <v>38047</v>
          </cell>
          <cell r="B233">
            <v>80.900000000000006</v>
          </cell>
          <cell r="C233">
            <v>81.099999999999994</v>
          </cell>
          <cell r="D233">
            <v>78.7</v>
          </cell>
          <cell r="E233">
            <v>80.400000000000006</v>
          </cell>
          <cell r="F233">
            <v>77.8</v>
          </cell>
          <cell r="G233">
            <v>80.3</v>
          </cell>
          <cell r="H233">
            <v>78.599999999999994</v>
          </cell>
          <cell r="I233">
            <v>79.900000000000006</v>
          </cell>
          <cell r="J233">
            <v>80.2</v>
          </cell>
          <cell r="K233">
            <v>1.9</v>
          </cell>
          <cell r="L233">
            <v>1.9</v>
          </cell>
          <cell r="M233">
            <v>2.6</v>
          </cell>
          <cell r="N233">
            <v>2.2000000000000002</v>
          </cell>
          <cell r="O233">
            <v>1.6</v>
          </cell>
          <cell r="P233">
            <v>2.2000000000000002</v>
          </cell>
          <cell r="Q233">
            <v>1.2</v>
          </cell>
          <cell r="R233">
            <v>2.2999999999999998</v>
          </cell>
          <cell r="S233">
            <v>2</v>
          </cell>
          <cell r="T233">
            <v>0.9</v>
          </cell>
          <cell r="U233">
            <v>1</v>
          </cell>
          <cell r="V233">
            <v>0.9</v>
          </cell>
          <cell r="W233">
            <v>1</v>
          </cell>
          <cell r="X233">
            <v>0.4</v>
          </cell>
          <cell r="Y233">
            <v>0.8</v>
          </cell>
          <cell r="Z233">
            <v>0.4</v>
          </cell>
          <cell r="AA233">
            <v>0.8</v>
          </cell>
          <cell r="AB233">
            <v>0.9</v>
          </cell>
        </row>
        <row r="234">
          <cell r="A234">
            <v>38139</v>
          </cell>
          <cell r="B234">
            <v>81.2</v>
          </cell>
          <cell r="C234">
            <v>81.3</v>
          </cell>
          <cell r="D234">
            <v>79.099999999999994</v>
          </cell>
          <cell r="E234">
            <v>80.900000000000006</v>
          </cell>
          <cell r="F234">
            <v>78.599999999999994</v>
          </cell>
          <cell r="G234">
            <v>81</v>
          </cell>
          <cell r="H234">
            <v>78.900000000000006</v>
          </cell>
          <cell r="I234">
            <v>80.400000000000006</v>
          </cell>
          <cell r="J234">
            <v>80.599999999999994</v>
          </cell>
          <cell r="K234">
            <v>2.2999999999999998</v>
          </cell>
          <cell r="L234">
            <v>2.1</v>
          </cell>
          <cell r="M234">
            <v>3.1</v>
          </cell>
          <cell r="N234">
            <v>2.9</v>
          </cell>
          <cell r="O234">
            <v>2.7</v>
          </cell>
          <cell r="P234">
            <v>2.4</v>
          </cell>
          <cell r="Q234">
            <v>1.2</v>
          </cell>
          <cell r="R234">
            <v>2.9</v>
          </cell>
          <cell r="S234">
            <v>2.5</v>
          </cell>
          <cell r="T234">
            <v>0.4</v>
          </cell>
          <cell r="U234">
            <v>0.2</v>
          </cell>
          <cell r="V234">
            <v>0.5</v>
          </cell>
          <cell r="W234">
            <v>0.6</v>
          </cell>
          <cell r="X234">
            <v>1</v>
          </cell>
          <cell r="Y234">
            <v>0.9</v>
          </cell>
          <cell r="Z234">
            <v>0.4</v>
          </cell>
          <cell r="AA234">
            <v>0.6</v>
          </cell>
          <cell r="AB234">
            <v>0.5</v>
          </cell>
        </row>
        <row r="235">
          <cell r="A235">
            <v>38231</v>
          </cell>
          <cell r="B235">
            <v>81.599999999999994</v>
          </cell>
          <cell r="C235">
            <v>81.5</v>
          </cell>
          <cell r="D235">
            <v>79.400000000000006</v>
          </cell>
          <cell r="E235">
            <v>81.2</v>
          </cell>
          <cell r="F235">
            <v>79.099999999999994</v>
          </cell>
          <cell r="G235">
            <v>81.400000000000006</v>
          </cell>
          <cell r="H235">
            <v>79.599999999999994</v>
          </cell>
          <cell r="I235">
            <v>80.8</v>
          </cell>
          <cell r="J235">
            <v>80.900000000000006</v>
          </cell>
          <cell r="K235">
            <v>2.6</v>
          </cell>
          <cell r="L235">
            <v>1.7</v>
          </cell>
          <cell r="M235">
            <v>2.5</v>
          </cell>
          <cell r="N235">
            <v>2.5</v>
          </cell>
          <cell r="O235">
            <v>2.5</v>
          </cell>
          <cell r="P235">
            <v>2.8</v>
          </cell>
          <cell r="Q235">
            <v>2.2000000000000002</v>
          </cell>
          <cell r="R235">
            <v>2.5</v>
          </cell>
          <cell r="S235">
            <v>2.2999999999999998</v>
          </cell>
          <cell r="T235">
            <v>0.5</v>
          </cell>
          <cell r="U235">
            <v>0.2</v>
          </cell>
          <cell r="V235">
            <v>0.4</v>
          </cell>
          <cell r="W235">
            <v>0.4</v>
          </cell>
          <cell r="X235">
            <v>0.6</v>
          </cell>
          <cell r="Y235">
            <v>0.5</v>
          </cell>
          <cell r="Z235">
            <v>0.9</v>
          </cell>
          <cell r="AA235">
            <v>0.5</v>
          </cell>
          <cell r="AB235">
            <v>0.4</v>
          </cell>
        </row>
        <row r="236">
          <cell r="A236">
            <v>38322</v>
          </cell>
          <cell r="B236">
            <v>82.3</v>
          </cell>
          <cell r="C236">
            <v>82.1</v>
          </cell>
          <cell r="D236">
            <v>80</v>
          </cell>
          <cell r="E236">
            <v>81.7</v>
          </cell>
          <cell r="F236">
            <v>79.8</v>
          </cell>
          <cell r="G236">
            <v>82.4</v>
          </cell>
          <cell r="H236">
            <v>79.8</v>
          </cell>
          <cell r="I236">
            <v>81.2</v>
          </cell>
          <cell r="J236">
            <v>81.5</v>
          </cell>
          <cell r="K236">
            <v>2.6</v>
          </cell>
          <cell r="L236">
            <v>2.2000000000000002</v>
          </cell>
          <cell r="M236">
            <v>2.6</v>
          </cell>
          <cell r="N236">
            <v>2.6</v>
          </cell>
          <cell r="O236">
            <v>3</v>
          </cell>
          <cell r="P236">
            <v>3.4</v>
          </cell>
          <cell r="Q236">
            <v>1.9</v>
          </cell>
          <cell r="R236">
            <v>2.4</v>
          </cell>
          <cell r="S236">
            <v>2.5</v>
          </cell>
          <cell r="T236">
            <v>0.9</v>
          </cell>
          <cell r="U236">
            <v>0.7</v>
          </cell>
          <cell r="V236">
            <v>0.8</v>
          </cell>
          <cell r="W236">
            <v>0.6</v>
          </cell>
          <cell r="X236">
            <v>0.9</v>
          </cell>
          <cell r="Y236">
            <v>1.2</v>
          </cell>
          <cell r="Z236">
            <v>0.3</v>
          </cell>
          <cell r="AA236">
            <v>0.5</v>
          </cell>
          <cell r="AB236">
            <v>0.7</v>
          </cell>
        </row>
        <row r="237">
          <cell r="A237">
            <v>38412</v>
          </cell>
          <cell r="B237">
            <v>82.7</v>
          </cell>
          <cell r="C237">
            <v>82.7</v>
          </cell>
          <cell r="D237">
            <v>80.7</v>
          </cell>
          <cell r="E237">
            <v>82.2</v>
          </cell>
          <cell r="F237">
            <v>80.400000000000006</v>
          </cell>
          <cell r="G237">
            <v>83.1</v>
          </cell>
          <cell r="H237">
            <v>80.2</v>
          </cell>
          <cell r="I237">
            <v>81.599999999999994</v>
          </cell>
          <cell r="J237">
            <v>82.1</v>
          </cell>
          <cell r="K237">
            <v>2.2000000000000002</v>
          </cell>
          <cell r="L237">
            <v>2</v>
          </cell>
          <cell r="M237">
            <v>2.5</v>
          </cell>
          <cell r="N237">
            <v>2.2000000000000002</v>
          </cell>
          <cell r="O237">
            <v>3.3</v>
          </cell>
          <cell r="P237">
            <v>3.5</v>
          </cell>
          <cell r="Q237">
            <v>2</v>
          </cell>
          <cell r="R237">
            <v>2.1</v>
          </cell>
          <cell r="S237">
            <v>2.4</v>
          </cell>
          <cell r="T237">
            <v>0.5</v>
          </cell>
          <cell r="U237">
            <v>0.7</v>
          </cell>
          <cell r="V237">
            <v>0.9</v>
          </cell>
          <cell r="W237">
            <v>0.6</v>
          </cell>
          <cell r="X237">
            <v>0.8</v>
          </cell>
          <cell r="Y237">
            <v>0.8</v>
          </cell>
          <cell r="Z237">
            <v>0.5</v>
          </cell>
          <cell r="AA237">
            <v>0.5</v>
          </cell>
          <cell r="AB237">
            <v>0.7</v>
          </cell>
        </row>
        <row r="238">
          <cell r="A238">
            <v>38504</v>
          </cell>
          <cell r="B238">
            <v>83.2</v>
          </cell>
          <cell r="C238">
            <v>83</v>
          </cell>
          <cell r="D238">
            <v>81.099999999999994</v>
          </cell>
          <cell r="E238">
            <v>82.7</v>
          </cell>
          <cell r="F238">
            <v>81.5</v>
          </cell>
          <cell r="G238">
            <v>83.5</v>
          </cell>
          <cell r="H238">
            <v>80.900000000000006</v>
          </cell>
          <cell r="I238">
            <v>82.1</v>
          </cell>
          <cell r="J238">
            <v>82.6</v>
          </cell>
          <cell r="K238">
            <v>2.5</v>
          </cell>
          <cell r="L238">
            <v>2.1</v>
          </cell>
          <cell r="M238">
            <v>2.5</v>
          </cell>
          <cell r="N238">
            <v>2.2000000000000002</v>
          </cell>
          <cell r="O238">
            <v>3.7</v>
          </cell>
          <cell r="P238">
            <v>3.1</v>
          </cell>
          <cell r="Q238">
            <v>2.5</v>
          </cell>
          <cell r="R238">
            <v>2.1</v>
          </cell>
          <cell r="S238">
            <v>2.5</v>
          </cell>
          <cell r="T238">
            <v>0.6</v>
          </cell>
          <cell r="U238">
            <v>0.4</v>
          </cell>
          <cell r="V238">
            <v>0.5</v>
          </cell>
          <cell r="W238">
            <v>0.6</v>
          </cell>
          <cell r="X238">
            <v>1.4</v>
          </cell>
          <cell r="Y238">
            <v>0.5</v>
          </cell>
          <cell r="Z238">
            <v>0.9</v>
          </cell>
          <cell r="AA238">
            <v>0.6</v>
          </cell>
          <cell r="AB238">
            <v>0.6</v>
          </cell>
        </row>
        <row r="239">
          <cell r="A239">
            <v>38596</v>
          </cell>
          <cell r="B239">
            <v>84</v>
          </cell>
          <cell r="C239">
            <v>83.9</v>
          </cell>
          <cell r="D239">
            <v>81.599999999999994</v>
          </cell>
          <cell r="E239">
            <v>83.6</v>
          </cell>
          <cell r="F239">
            <v>82.4</v>
          </cell>
          <cell r="G239">
            <v>84.3</v>
          </cell>
          <cell r="H239">
            <v>81.8</v>
          </cell>
          <cell r="I239">
            <v>83.1</v>
          </cell>
          <cell r="J239">
            <v>83.4</v>
          </cell>
          <cell r="K239">
            <v>2.9</v>
          </cell>
          <cell r="L239">
            <v>2.9</v>
          </cell>
          <cell r="M239">
            <v>2.8</v>
          </cell>
          <cell r="N239">
            <v>3</v>
          </cell>
          <cell r="O239">
            <v>4.2</v>
          </cell>
          <cell r="P239">
            <v>3.6</v>
          </cell>
          <cell r="Q239">
            <v>2.8</v>
          </cell>
          <cell r="R239">
            <v>2.8</v>
          </cell>
          <cell r="S239">
            <v>3.1</v>
          </cell>
          <cell r="T239">
            <v>1</v>
          </cell>
          <cell r="U239">
            <v>1.1000000000000001</v>
          </cell>
          <cell r="V239">
            <v>0.6</v>
          </cell>
          <cell r="W239">
            <v>1.1000000000000001</v>
          </cell>
          <cell r="X239">
            <v>1.1000000000000001</v>
          </cell>
          <cell r="Y239">
            <v>1</v>
          </cell>
          <cell r="Z239">
            <v>1.1000000000000001</v>
          </cell>
          <cell r="AA239">
            <v>1.2</v>
          </cell>
          <cell r="AB239">
            <v>1</v>
          </cell>
        </row>
        <row r="240">
          <cell r="A240">
            <v>38687</v>
          </cell>
          <cell r="B240">
            <v>84.3</v>
          </cell>
          <cell r="C240">
            <v>84.3</v>
          </cell>
          <cell r="D240">
            <v>82.3</v>
          </cell>
          <cell r="E240">
            <v>83.9</v>
          </cell>
          <cell r="F240">
            <v>83</v>
          </cell>
          <cell r="G240">
            <v>84.8</v>
          </cell>
          <cell r="H240">
            <v>82.2</v>
          </cell>
          <cell r="I240">
            <v>83.7</v>
          </cell>
          <cell r="J240">
            <v>83.8</v>
          </cell>
          <cell r="K240">
            <v>2.4</v>
          </cell>
          <cell r="L240">
            <v>2.7</v>
          </cell>
          <cell r="M240">
            <v>2.9</v>
          </cell>
          <cell r="N240">
            <v>2.7</v>
          </cell>
          <cell r="O240">
            <v>4</v>
          </cell>
          <cell r="P240">
            <v>2.9</v>
          </cell>
          <cell r="Q240">
            <v>3</v>
          </cell>
          <cell r="R240">
            <v>3.1</v>
          </cell>
          <cell r="S240">
            <v>2.8</v>
          </cell>
          <cell r="T240">
            <v>0.4</v>
          </cell>
          <cell r="U240">
            <v>0.5</v>
          </cell>
          <cell r="V240">
            <v>0.9</v>
          </cell>
          <cell r="W240">
            <v>0.4</v>
          </cell>
          <cell r="X240">
            <v>0.7</v>
          </cell>
          <cell r="Y240">
            <v>0.6</v>
          </cell>
          <cell r="Z240">
            <v>0.5</v>
          </cell>
          <cell r="AA240">
            <v>0.7</v>
          </cell>
          <cell r="AB240">
            <v>0.5</v>
          </cell>
        </row>
        <row r="241">
          <cell r="A241">
            <v>38777</v>
          </cell>
          <cell r="B241">
            <v>85</v>
          </cell>
          <cell r="C241">
            <v>85</v>
          </cell>
          <cell r="D241">
            <v>83</v>
          </cell>
          <cell r="E241">
            <v>84.7</v>
          </cell>
          <cell r="F241">
            <v>83.8</v>
          </cell>
          <cell r="G241">
            <v>85.4</v>
          </cell>
          <cell r="H241">
            <v>82.9</v>
          </cell>
          <cell r="I241">
            <v>84.5</v>
          </cell>
          <cell r="J241">
            <v>84.5</v>
          </cell>
          <cell r="K241">
            <v>2.8</v>
          </cell>
          <cell r="L241">
            <v>2.8</v>
          </cell>
          <cell r="M241">
            <v>2.9</v>
          </cell>
          <cell r="N241">
            <v>3</v>
          </cell>
          <cell r="O241">
            <v>4.2</v>
          </cell>
          <cell r="P241">
            <v>2.8</v>
          </cell>
          <cell r="Q241">
            <v>3.4</v>
          </cell>
          <cell r="R241">
            <v>3.6</v>
          </cell>
          <cell r="S241">
            <v>2.9</v>
          </cell>
          <cell r="T241">
            <v>0.8</v>
          </cell>
          <cell r="U241">
            <v>0.8</v>
          </cell>
          <cell r="V241">
            <v>0.9</v>
          </cell>
          <cell r="W241">
            <v>1</v>
          </cell>
          <cell r="X241">
            <v>1</v>
          </cell>
          <cell r="Y241">
            <v>0.7</v>
          </cell>
          <cell r="Z241">
            <v>0.9</v>
          </cell>
          <cell r="AA241">
            <v>1</v>
          </cell>
          <cell r="AB241">
            <v>0.8</v>
          </cell>
        </row>
        <row r="242">
          <cell r="A242">
            <v>38869</v>
          </cell>
          <cell r="B242">
            <v>86.4</v>
          </cell>
          <cell r="C242">
            <v>86.2</v>
          </cell>
          <cell r="D242">
            <v>84.5</v>
          </cell>
          <cell r="E242">
            <v>85.8</v>
          </cell>
          <cell r="F242">
            <v>85.4</v>
          </cell>
          <cell r="G242">
            <v>86.4</v>
          </cell>
          <cell r="H242">
            <v>84.4</v>
          </cell>
          <cell r="I242">
            <v>86</v>
          </cell>
          <cell r="J242">
            <v>85.9</v>
          </cell>
          <cell r="K242">
            <v>3.8</v>
          </cell>
          <cell r="L242">
            <v>3.9</v>
          </cell>
          <cell r="M242">
            <v>4.2</v>
          </cell>
          <cell r="N242">
            <v>3.7</v>
          </cell>
          <cell r="O242">
            <v>4.8</v>
          </cell>
          <cell r="P242">
            <v>3.5</v>
          </cell>
          <cell r="Q242">
            <v>4.3</v>
          </cell>
          <cell r="R242">
            <v>4.8</v>
          </cell>
          <cell r="S242">
            <v>4</v>
          </cell>
          <cell r="T242">
            <v>1.6</v>
          </cell>
          <cell r="U242">
            <v>1.4</v>
          </cell>
          <cell r="V242">
            <v>1.8</v>
          </cell>
          <cell r="W242">
            <v>1.3</v>
          </cell>
          <cell r="X242">
            <v>1.9</v>
          </cell>
          <cell r="Y242">
            <v>1.2</v>
          </cell>
          <cell r="Z242">
            <v>1.8</v>
          </cell>
          <cell r="AA242">
            <v>1.8</v>
          </cell>
          <cell r="AB242">
            <v>1.7</v>
          </cell>
        </row>
        <row r="243">
          <cell r="A243">
            <v>38961</v>
          </cell>
          <cell r="B243">
            <v>87.2</v>
          </cell>
          <cell r="C243">
            <v>86.8</v>
          </cell>
          <cell r="D243">
            <v>85.2</v>
          </cell>
          <cell r="E243">
            <v>86.8</v>
          </cell>
          <cell r="F243">
            <v>86.3</v>
          </cell>
          <cell r="G243">
            <v>87.1</v>
          </cell>
          <cell r="H243">
            <v>85.8</v>
          </cell>
          <cell r="I243">
            <v>86.6</v>
          </cell>
          <cell r="J243">
            <v>86.7</v>
          </cell>
          <cell r="K243">
            <v>3.8</v>
          </cell>
          <cell r="L243">
            <v>3.5</v>
          </cell>
          <cell r="M243">
            <v>4.4000000000000004</v>
          </cell>
          <cell r="N243">
            <v>3.8</v>
          </cell>
          <cell r="O243">
            <v>4.7</v>
          </cell>
          <cell r="P243">
            <v>3.3</v>
          </cell>
          <cell r="Q243">
            <v>4.9000000000000004</v>
          </cell>
          <cell r="R243">
            <v>4.2</v>
          </cell>
          <cell r="S243">
            <v>4</v>
          </cell>
          <cell r="T243">
            <v>0.9</v>
          </cell>
          <cell r="U243">
            <v>0.7</v>
          </cell>
          <cell r="V243">
            <v>0.8</v>
          </cell>
          <cell r="W243">
            <v>1.2</v>
          </cell>
          <cell r="X243">
            <v>1.1000000000000001</v>
          </cell>
          <cell r="Y243">
            <v>0.8</v>
          </cell>
          <cell r="Z243">
            <v>1.7</v>
          </cell>
          <cell r="AA243">
            <v>0.7</v>
          </cell>
          <cell r="AB243">
            <v>0.9</v>
          </cell>
        </row>
        <row r="244">
          <cell r="A244">
            <v>39052</v>
          </cell>
          <cell r="B244">
            <v>87</v>
          </cell>
          <cell r="C244">
            <v>86.7</v>
          </cell>
          <cell r="D244">
            <v>85.1</v>
          </cell>
          <cell r="E244">
            <v>86.5</v>
          </cell>
          <cell r="F244">
            <v>86.6</v>
          </cell>
          <cell r="G244">
            <v>86.8</v>
          </cell>
          <cell r="H244">
            <v>86.3</v>
          </cell>
          <cell r="I244">
            <v>86.4</v>
          </cell>
          <cell r="J244">
            <v>86.6</v>
          </cell>
          <cell r="K244">
            <v>3.2</v>
          </cell>
          <cell r="L244">
            <v>2.8</v>
          </cell>
          <cell r="M244">
            <v>3.4</v>
          </cell>
          <cell r="N244">
            <v>3.1</v>
          </cell>
          <cell r="O244">
            <v>4.3</v>
          </cell>
          <cell r="P244">
            <v>2.4</v>
          </cell>
          <cell r="Q244">
            <v>5</v>
          </cell>
          <cell r="R244">
            <v>3.2</v>
          </cell>
          <cell r="S244">
            <v>3.3</v>
          </cell>
          <cell r="T244">
            <v>-0.2</v>
          </cell>
          <cell r="U244">
            <v>-0.1</v>
          </cell>
          <cell r="V244">
            <v>-0.1</v>
          </cell>
          <cell r="W244">
            <v>-0.3</v>
          </cell>
          <cell r="X244">
            <v>0.3</v>
          </cell>
          <cell r="Y244">
            <v>-0.3</v>
          </cell>
          <cell r="Z244">
            <v>0.6</v>
          </cell>
          <cell r="AA244">
            <v>-0.2</v>
          </cell>
          <cell r="AB244">
            <v>-0.1</v>
          </cell>
        </row>
        <row r="245">
          <cell r="A245">
            <v>39142</v>
          </cell>
          <cell r="B245">
            <v>86.9</v>
          </cell>
          <cell r="C245">
            <v>86.9</v>
          </cell>
          <cell r="D245">
            <v>85.5</v>
          </cell>
          <cell r="E245">
            <v>86.3</v>
          </cell>
          <cell r="F245">
            <v>86.8</v>
          </cell>
          <cell r="G245">
            <v>87.3</v>
          </cell>
          <cell r="H245">
            <v>86.3</v>
          </cell>
          <cell r="I245">
            <v>86.5</v>
          </cell>
          <cell r="J245">
            <v>86.6</v>
          </cell>
          <cell r="K245">
            <v>2.2000000000000002</v>
          </cell>
          <cell r="L245">
            <v>2.2000000000000002</v>
          </cell>
          <cell r="M245">
            <v>3</v>
          </cell>
          <cell r="N245">
            <v>1.9</v>
          </cell>
          <cell r="O245">
            <v>3.6</v>
          </cell>
          <cell r="P245">
            <v>2.2000000000000002</v>
          </cell>
          <cell r="Q245">
            <v>4.0999999999999996</v>
          </cell>
          <cell r="R245">
            <v>2.4</v>
          </cell>
          <cell r="S245">
            <v>2.5</v>
          </cell>
          <cell r="T245">
            <v>-0.1</v>
          </cell>
          <cell r="U245">
            <v>0.2</v>
          </cell>
          <cell r="V245">
            <v>0.5</v>
          </cell>
          <cell r="W245">
            <v>-0.2</v>
          </cell>
          <cell r="X245">
            <v>0.2</v>
          </cell>
          <cell r="Y245">
            <v>0.6</v>
          </cell>
          <cell r="Z245">
            <v>0</v>
          </cell>
          <cell r="AA245">
            <v>0.1</v>
          </cell>
          <cell r="AB245">
            <v>0</v>
          </cell>
        </row>
        <row r="246">
          <cell r="A246">
            <v>39234</v>
          </cell>
          <cell r="B246">
            <v>87.9</v>
          </cell>
          <cell r="C246">
            <v>87.9</v>
          </cell>
          <cell r="D246">
            <v>86.7</v>
          </cell>
          <cell r="E246">
            <v>87.3</v>
          </cell>
          <cell r="F246">
            <v>88</v>
          </cell>
          <cell r="G246">
            <v>88.4</v>
          </cell>
          <cell r="H246">
            <v>87.5</v>
          </cell>
          <cell r="I246">
            <v>87.7</v>
          </cell>
          <cell r="J246">
            <v>87.7</v>
          </cell>
          <cell r="K246">
            <v>1.7</v>
          </cell>
          <cell r="L246">
            <v>2</v>
          </cell>
          <cell r="M246">
            <v>2.6</v>
          </cell>
          <cell r="N246">
            <v>1.7</v>
          </cell>
          <cell r="O246">
            <v>3</v>
          </cell>
          <cell r="P246">
            <v>2.2999999999999998</v>
          </cell>
          <cell r="Q246">
            <v>3.7</v>
          </cell>
          <cell r="R246">
            <v>2</v>
          </cell>
          <cell r="S246">
            <v>2.1</v>
          </cell>
          <cell r="T246">
            <v>1.2</v>
          </cell>
          <cell r="U246">
            <v>1.2</v>
          </cell>
          <cell r="V246">
            <v>1.4</v>
          </cell>
          <cell r="W246">
            <v>1.2</v>
          </cell>
          <cell r="X246">
            <v>1.4</v>
          </cell>
          <cell r="Y246">
            <v>1.3</v>
          </cell>
          <cell r="Z246">
            <v>1.4</v>
          </cell>
          <cell r="AA246">
            <v>1.4</v>
          </cell>
          <cell r="AB246">
            <v>1.3</v>
          </cell>
        </row>
        <row r="247">
          <cell r="A247">
            <v>39326</v>
          </cell>
          <cell r="B247">
            <v>88.3</v>
          </cell>
          <cell r="C247">
            <v>88.6</v>
          </cell>
          <cell r="D247">
            <v>87.5</v>
          </cell>
          <cell r="E247">
            <v>88</v>
          </cell>
          <cell r="F247">
            <v>88.6</v>
          </cell>
          <cell r="G247">
            <v>88.6</v>
          </cell>
          <cell r="H247">
            <v>88.5</v>
          </cell>
          <cell r="I247">
            <v>88.4</v>
          </cell>
          <cell r="J247">
            <v>88.3</v>
          </cell>
          <cell r="K247">
            <v>1.3</v>
          </cell>
          <cell r="L247">
            <v>2.1</v>
          </cell>
          <cell r="M247">
            <v>2.7</v>
          </cell>
          <cell r="N247">
            <v>1.4</v>
          </cell>
          <cell r="O247">
            <v>2.7</v>
          </cell>
          <cell r="P247">
            <v>1.7</v>
          </cell>
          <cell r="Q247">
            <v>3.1</v>
          </cell>
          <cell r="R247">
            <v>2.1</v>
          </cell>
          <cell r="S247">
            <v>1.8</v>
          </cell>
          <cell r="T247">
            <v>0.5</v>
          </cell>
          <cell r="U247">
            <v>0.8</v>
          </cell>
          <cell r="V247">
            <v>0.9</v>
          </cell>
          <cell r="W247">
            <v>0.8</v>
          </cell>
          <cell r="X247">
            <v>0.7</v>
          </cell>
          <cell r="Y247">
            <v>0.2</v>
          </cell>
          <cell r="Z247">
            <v>1.1000000000000001</v>
          </cell>
          <cell r="AA247">
            <v>0.8</v>
          </cell>
          <cell r="AB247">
            <v>0.7</v>
          </cell>
        </row>
        <row r="248">
          <cell r="A248">
            <v>39417</v>
          </cell>
          <cell r="B248">
            <v>89.1</v>
          </cell>
          <cell r="C248">
            <v>89.5</v>
          </cell>
          <cell r="D248">
            <v>88.4</v>
          </cell>
          <cell r="E248">
            <v>88.9</v>
          </cell>
          <cell r="F248">
            <v>89.3</v>
          </cell>
          <cell r="G248">
            <v>89.4</v>
          </cell>
          <cell r="H248">
            <v>88.8</v>
          </cell>
          <cell r="I248">
            <v>89.2</v>
          </cell>
          <cell r="J248">
            <v>89.1</v>
          </cell>
          <cell r="K248">
            <v>2.4</v>
          </cell>
          <cell r="L248">
            <v>3.2</v>
          </cell>
          <cell r="M248">
            <v>3.9</v>
          </cell>
          <cell r="N248">
            <v>2.8</v>
          </cell>
          <cell r="O248">
            <v>3.1</v>
          </cell>
          <cell r="P248">
            <v>3</v>
          </cell>
          <cell r="Q248">
            <v>2.9</v>
          </cell>
          <cell r="R248">
            <v>3.2</v>
          </cell>
          <cell r="S248">
            <v>2.9</v>
          </cell>
          <cell r="T248">
            <v>0.9</v>
          </cell>
          <cell r="U248">
            <v>1</v>
          </cell>
          <cell r="V248">
            <v>1</v>
          </cell>
          <cell r="W248">
            <v>1</v>
          </cell>
          <cell r="X248">
            <v>0.8</v>
          </cell>
          <cell r="Y248">
            <v>0.9</v>
          </cell>
          <cell r="Z248">
            <v>0.3</v>
          </cell>
          <cell r="AA248">
            <v>0.9</v>
          </cell>
          <cell r="AB248">
            <v>0.9</v>
          </cell>
        </row>
        <row r="249">
          <cell r="A249">
            <v>39508</v>
          </cell>
          <cell r="B249">
            <v>90.3</v>
          </cell>
          <cell r="C249">
            <v>90.7</v>
          </cell>
          <cell r="D249">
            <v>89.6</v>
          </cell>
          <cell r="E249">
            <v>90.1</v>
          </cell>
          <cell r="F249">
            <v>90.5</v>
          </cell>
          <cell r="G249">
            <v>90.5</v>
          </cell>
          <cell r="H249">
            <v>89.6</v>
          </cell>
          <cell r="I249">
            <v>90.5</v>
          </cell>
          <cell r="J249">
            <v>90.3</v>
          </cell>
          <cell r="K249">
            <v>3.9</v>
          </cell>
          <cell r="L249">
            <v>4.4000000000000004</v>
          </cell>
          <cell r="M249">
            <v>4.8</v>
          </cell>
          <cell r="N249">
            <v>4.4000000000000004</v>
          </cell>
          <cell r="O249">
            <v>4.3</v>
          </cell>
          <cell r="P249">
            <v>3.7</v>
          </cell>
          <cell r="Q249">
            <v>3.8</v>
          </cell>
          <cell r="R249">
            <v>4.5999999999999996</v>
          </cell>
          <cell r="S249">
            <v>4.3</v>
          </cell>
          <cell r="T249">
            <v>1.3</v>
          </cell>
          <cell r="U249">
            <v>1.3</v>
          </cell>
          <cell r="V249">
            <v>1.4</v>
          </cell>
          <cell r="W249">
            <v>1.3</v>
          </cell>
          <cell r="X249">
            <v>1.3</v>
          </cell>
          <cell r="Y249">
            <v>1.2</v>
          </cell>
          <cell r="Z249">
            <v>0.9</v>
          </cell>
          <cell r="AA249">
            <v>1.5</v>
          </cell>
          <cell r="AB249">
            <v>1.3</v>
          </cell>
        </row>
        <row r="250">
          <cell r="A250">
            <v>39600</v>
          </cell>
          <cell r="B250">
            <v>91.7</v>
          </cell>
          <cell r="C250">
            <v>91.8</v>
          </cell>
          <cell r="D250">
            <v>91.1</v>
          </cell>
          <cell r="E250">
            <v>91.3</v>
          </cell>
          <cell r="F250">
            <v>92</v>
          </cell>
          <cell r="G250">
            <v>91.5</v>
          </cell>
          <cell r="H250">
            <v>90.9</v>
          </cell>
          <cell r="I250">
            <v>91.6</v>
          </cell>
          <cell r="J250">
            <v>91.6</v>
          </cell>
          <cell r="K250">
            <v>4.3</v>
          </cell>
          <cell r="L250">
            <v>4.4000000000000004</v>
          </cell>
          <cell r="M250">
            <v>5.0999999999999996</v>
          </cell>
          <cell r="N250">
            <v>4.5999999999999996</v>
          </cell>
          <cell r="O250">
            <v>4.5</v>
          </cell>
          <cell r="P250">
            <v>3.5</v>
          </cell>
          <cell r="Q250">
            <v>3.9</v>
          </cell>
          <cell r="R250">
            <v>4.4000000000000004</v>
          </cell>
          <cell r="S250">
            <v>4.4000000000000004</v>
          </cell>
          <cell r="T250">
            <v>1.6</v>
          </cell>
          <cell r="U250">
            <v>1.2</v>
          </cell>
          <cell r="V250">
            <v>1.7</v>
          </cell>
          <cell r="W250">
            <v>1.3</v>
          </cell>
          <cell r="X250">
            <v>1.7</v>
          </cell>
          <cell r="Y250">
            <v>1.1000000000000001</v>
          </cell>
          <cell r="Z250">
            <v>1.5</v>
          </cell>
          <cell r="AA250">
            <v>1.2</v>
          </cell>
          <cell r="AB250">
            <v>1.4</v>
          </cell>
        </row>
        <row r="251">
          <cell r="A251">
            <v>39692</v>
          </cell>
          <cell r="B251">
            <v>92.7</v>
          </cell>
          <cell r="C251">
            <v>92.9</v>
          </cell>
          <cell r="D251">
            <v>92.4</v>
          </cell>
          <cell r="E251">
            <v>92.5</v>
          </cell>
          <cell r="F251">
            <v>92.9</v>
          </cell>
          <cell r="G251">
            <v>92.5</v>
          </cell>
          <cell r="H251">
            <v>92.5</v>
          </cell>
          <cell r="I251">
            <v>93</v>
          </cell>
          <cell r="J251">
            <v>92.7</v>
          </cell>
          <cell r="K251">
            <v>5</v>
          </cell>
          <cell r="L251">
            <v>4.9000000000000004</v>
          </cell>
          <cell r="M251">
            <v>5.6</v>
          </cell>
          <cell r="N251">
            <v>5.0999999999999996</v>
          </cell>
          <cell r="O251">
            <v>4.9000000000000004</v>
          </cell>
          <cell r="P251">
            <v>4.4000000000000004</v>
          </cell>
          <cell r="Q251">
            <v>4.5</v>
          </cell>
          <cell r="R251">
            <v>5.2</v>
          </cell>
          <cell r="S251">
            <v>5</v>
          </cell>
          <cell r="T251">
            <v>1.1000000000000001</v>
          </cell>
          <cell r="U251">
            <v>1.2</v>
          </cell>
          <cell r="V251">
            <v>1.4</v>
          </cell>
          <cell r="W251">
            <v>1.3</v>
          </cell>
          <cell r="X251">
            <v>1</v>
          </cell>
          <cell r="Y251">
            <v>1.1000000000000001</v>
          </cell>
          <cell r="Z251">
            <v>1.8</v>
          </cell>
          <cell r="AA251">
            <v>1.5</v>
          </cell>
          <cell r="AB251">
            <v>1.2</v>
          </cell>
        </row>
        <row r="252">
          <cell r="A252">
            <v>39783</v>
          </cell>
          <cell r="B252">
            <v>92.4</v>
          </cell>
          <cell r="C252">
            <v>92.3</v>
          </cell>
          <cell r="D252">
            <v>92.2</v>
          </cell>
          <cell r="E252">
            <v>92.2</v>
          </cell>
          <cell r="F252">
            <v>92.6</v>
          </cell>
          <cell r="G252">
            <v>92.3</v>
          </cell>
          <cell r="H252">
            <v>92.1</v>
          </cell>
          <cell r="I252">
            <v>92.6</v>
          </cell>
          <cell r="J252">
            <v>92.4</v>
          </cell>
          <cell r="K252">
            <v>3.7</v>
          </cell>
          <cell r="L252">
            <v>3.1</v>
          </cell>
          <cell r="M252">
            <v>4.3</v>
          </cell>
          <cell r="N252">
            <v>3.7</v>
          </cell>
          <cell r="O252">
            <v>3.7</v>
          </cell>
          <cell r="P252">
            <v>3.2</v>
          </cell>
          <cell r="Q252">
            <v>3.7</v>
          </cell>
          <cell r="R252">
            <v>3.8</v>
          </cell>
          <cell r="S252">
            <v>3.7</v>
          </cell>
          <cell r="T252">
            <v>-0.3</v>
          </cell>
          <cell r="U252">
            <v>-0.6</v>
          </cell>
          <cell r="V252">
            <v>-0.2</v>
          </cell>
          <cell r="W252">
            <v>-0.3</v>
          </cell>
          <cell r="X252">
            <v>-0.3</v>
          </cell>
          <cell r="Y252">
            <v>-0.2</v>
          </cell>
          <cell r="Z252">
            <v>-0.4</v>
          </cell>
          <cell r="AA252">
            <v>-0.4</v>
          </cell>
          <cell r="AB252">
            <v>-0.3</v>
          </cell>
        </row>
        <row r="253">
          <cell r="A253">
            <v>39873</v>
          </cell>
          <cell r="B253">
            <v>92.5</v>
          </cell>
          <cell r="C253">
            <v>92.6</v>
          </cell>
          <cell r="D253">
            <v>92.4</v>
          </cell>
          <cell r="E253">
            <v>92.2</v>
          </cell>
          <cell r="F253">
            <v>92.5</v>
          </cell>
          <cell r="G253">
            <v>92.5</v>
          </cell>
          <cell r="H253">
            <v>92.2</v>
          </cell>
          <cell r="I253">
            <v>92.9</v>
          </cell>
          <cell r="J253">
            <v>92.5</v>
          </cell>
          <cell r="K253">
            <v>2.4</v>
          </cell>
          <cell r="L253">
            <v>2.1</v>
          </cell>
          <cell r="M253">
            <v>3.1</v>
          </cell>
          <cell r="N253">
            <v>2.2999999999999998</v>
          </cell>
          <cell r="O253">
            <v>2.2000000000000002</v>
          </cell>
          <cell r="P253">
            <v>2.2000000000000002</v>
          </cell>
          <cell r="Q253">
            <v>2.9</v>
          </cell>
          <cell r="R253">
            <v>2.7</v>
          </cell>
          <cell r="S253">
            <v>2.4</v>
          </cell>
          <cell r="T253">
            <v>0.1</v>
          </cell>
          <cell r="U253">
            <v>0.3</v>
          </cell>
          <cell r="V253">
            <v>0.2</v>
          </cell>
          <cell r="W253">
            <v>0</v>
          </cell>
          <cell r="X253">
            <v>-0.1</v>
          </cell>
          <cell r="Y253">
            <v>0.2</v>
          </cell>
          <cell r="Z253">
            <v>0.1</v>
          </cell>
          <cell r="AA253">
            <v>0.3</v>
          </cell>
          <cell r="AB253">
            <v>0.1</v>
          </cell>
        </row>
        <row r="254">
          <cell r="A254">
            <v>39965</v>
          </cell>
          <cell r="B254">
            <v>92.9</v>
          </cell>
          <cell r="C254">
            <v>92.9</v>
          </cell>
          <cell r="D254">
            <v>92.9</v>
          </cell>
          <cell r="E254">
            <v>92.7</v>
          </cell>
          <cell r="F254">
            <v>93.3</v>
          </cell>
          <cell r="G254">
            <v>93</v>
          </cell>
          <cell r="H254">
            <v>93.2</v>
          </cell>
          <cell r="I254">
            <v>93.5</v>
          </cell>
          <cell r="J254">
            <v>92.9</v>
          </cell>
          <cell r="K254">
            <v>1.3</v>
          </cell>
          <cell r="L254">
            <v>1.2</v>
          </cell>
          <cell r="M254">
            <v>2</v>
          </cell>
          <cell r="N254">
            <v>1.5</v>
          </cell>
          <cell r="O254">
            <v>1.4</v>
          </cell>
          <cell r="P254">
            <v>1.6</v>
          </cell>
          <cell r="Q254">
            <v>2.5</v>
          </cell>
          <cell r="R254">
            <v>2.1</v>
          </cell>
          <cell r="S254">
            <v>1.4</v>
          </cell>
          <cell r="T254">
            <v>0.4</v>
          </cell>
          <cell r="U254">
            <v>0.3</v>
          </cell>
          <cell r="V254">
            <v>0.5</v>
          </cell>
          <cell r="W254">
            <v>0.5</v>
          </cell>
          <cell r="X254">
            <v>0.9</v>
          </cell>
          <cell r="Y254">
            <v>0.5</v>
          </cell>
          <cell r="Z254">
            <v>1.1000000000000001</v>
          </cell>
          <cell r="AA254">
            <v>0.6</v>
          </cell>
          <cell r="AB254">
            <v>0.4</v>
          </cell>
        </row>
        <row r="255">
          <cell r="A255">
            <v>40057</v>
          </cell>
          <cell r="B255">
            <v>93.9</v>
          </cell>
          <cell r="C255">
            <v>93.4</v>
          </cell>
          <cell r="D255">
            <v>94.2</v>
          </cell>
          <cell r="E255">
            <v>93.7</v>
          </cell>
          <cell r="F255">
            <v>94</v>
          </cell>
          <cell r="G255">
            <v>94.1</v>
          </cell>
          <cell r="H255">
            <v>95</v>
          </cell>
          <cell r="I255">
            <v>94.3</v>
          </cell>
          <cell r="J255">
            <v>93.8</v>
          </cell>
          <cell r="K255">
            <v>1.3</v>
          </cell>
          <cell r="L255">
            <v>0.5</v>
          </cell>
          <cell r="M255">
            <v>1.9</v>
          </cell>
          <cell r="N255">
            <v>1.3</v>
          </cell>
          <cell r="O255">
            <v>1.2</v>
          </cell>
          <cell r="P255">
            <v>1.7</v>
          </cell>
          <cell r="Q255">
            <v>2.7</v>
          </cell>
          <cell r="R255">
            <v>1.4</v>
          </cell>
          <cell r="S255">
            <v>1.2</v>
          </cell>
          <cell r="T255">
            <v>1.1000000000000001</v>
          </cell>
          <cell r="U255">
            <v>0.5</v>
          </cell>
          <cell r="V255">
            <v>1.4</v>
          </cell>
          <cell r="W255">
            <v>1.1000000000000001</v>
          </cell>
          <cell r="X255">
            <v>0.8</v>
          </cell>
          <cell r="Y255">
            <v>1.2</v>
          </cell>
          <cell r="Z255">
            <v>1.9</v>
          </cell>
          <cell r="AA255">
            <v>0.9</v>
          </cell>
          <cell r="AB255">
            <v>1</v>
          </cell>
        </row>
        <row r="256">
          <cell r="A256">
            <v>40148</v>
          </cell>
          <cell r="B256">
            <v>94.4</v>
          </cell>
          <cell r="C256">
            <v>94</v>
          </cell>
          <cell r="D256">
            <v>94.5</v>
          </cell>
          <cell r="E256">
            <v>94.1</v>
          </cell>
          <cell r="F256">
            <v>94.5</v>
          </cell>
          <cell r="G256">
            <v>94.7</v>
          </cell>
          <cell r="H256">
            <v>94.9</v>
          </cell>
          <cell r="I256">
            <v>94.7</v>
          </cell>
          <cell r="J256">
            <v>94.3</v>
          </cell>
          <cell r="K256">
            <v>2.2000000000000002</v>
          </cell>
          <cell r="L256">
            <v>1.8</v>
          </cell>
          <cell r="M256">
            <v>2.5</v>
          </cell>
          <cell r="N256">
            <v>2.1</v>
          </cell>
          <cell r="O256">
            <v>2.1</v>
          </cell>
          <cell r="P256">
            <v>2.6</v>
          </cell>
          <cell r="Q256">
            <v>3</v>
          </cell>
          <cell r="R256">
            <v>2.2999999999999998</v>
          </cell>
          <cell r="S256">
            <v>2.1</v>
          </cell>
          <cell r="T256">
            <v>0.5</v>
          </cell>
          <cell r="U256">
            <v>0.6</v>
          </cell>
          <cell r="V256">
            <v>0.3</v>
          </cell>
          <cell r="W256">
            <v>0.4</v>
          </cell>
          <cell r="X256">
            <v>0.5</v>
          </cell>
          <cell r="Y256">
            <v>0.6</v>
          </cell>
          <cell r="Z256">
            <v>-0.1</v>
          </cell>
          <cell r="AA256">
            <v>0.4</v>
          </cell>
          <cell r="AB256">
            <v>0.5</v>
          </cell>
        </row>
        <row r="257">
          <cell r="A257">
            <v>40238</v>
          </cell>
          <cell r="B257">
            <v>95.2</v>
          </cell>
          <cell r="C257">
            <v>95.2</v>
          </cell>
          <cell r="D257">
            <v>95.2</v>
          </cell>
          <cell r="E257">
            <v>94.6</v>
          </cell>
          <cell r="F257">
            <v>95.6</v>
          </cell>
          <cell r="G257">
            <v>95.4</v>
          </cell>
          <cell r="H257">
            <v>95.4</v>
          </cell>
          <cell r="I257">
            <v>95.3</v>
          </cell>
          <cell r="J257">
            <v>95.2</v>
          </cell>
          <cell r="K257">
            <v>2.9</v>
          </cell>
          <cell r="L257">
            <v>2.8</v>
          </cell>
          <cell r="M257">
            <v>3</v>
          </cell>
          <cell r="N257">
            <v>2.6</v>
          </cell>
          <cell r="O257">
            <v>3.4</v>
          </cell>
          <cell r="P257">
            <v>3.1</v>
          </cell>
          <cell r="Q257">
            <v>3.5</v>
          </cell>
          <cell r="R257">
            <v>2.6</v>
          </cell>
          <cell r="S257">
            <v>2.9</v>
          </cell>
          <cell r="T257">
            <v>0.8</v>
          </cell>
          <cell r="U257">
            <v>1.3</v>
          </cell>
          <cell r="V257">
            <v>0.7</v>
          </cell>
          <cell r="W257">
            <v>0.5</v>
          </cell>
          <cell r="X257">
            <v>1.2</v>
          </cell>
          <cell r="Y257">
            <v>0.7</v>
          </cell>
          <cell r="Z257">
            <v>0.5</v>
          </cell>
          <cell r="AA257">
            <v>0.6</v>
          </cell>
          <cell r="AB257">
            <v>1</v>
          </cell>
        </row>
        <row r="258">
          <cell r="A258">
            <v>40330</v>
          </cell>
          <cell r="B258">
            <v>95.6</v>
          </cell>
          <cell r="C258">
            <v>95.8</v>
          </cell>
          <cell r="D258">
            <v>95.9</v>
          </cell>
          <cell r="E258">
            <v>95.3</v>
          </cell>
          <cell r="F258">
            <v>96.5</v>
          </cell>
          <cell r="G258">
            <v>95.8</v>
          </cell>
          <cell r="H258">
            <v>96.2</v>
          </cell>
          <cell r="I258">
            <v>95.6</v>
          </cell>
          <cell r="J258">
            <v>95.8</v>
          </cell>
          <cell r="K258">
            <v>2.9</v>
          </cell>
          <cell r="L258">
            <v>3.1</v>
          </cell>
          <cell r="M258">
            <v>3.2</v>
          </cell>
          <cell r="N258">
            <v>2.8</v>
          </cell>
          <cell r="O258">
            <v>3.4</v>
          </cell>
          <cell r="P258">
            <v>3</v>
          </cell>
          <cell r="Q258">
            <v>3.2</v>
          </cell>
          <cell r="R258">
            <v>2.2000000000000002</v>
          </cell>
          <cell r="S258">
            <v>3.1</v>
          </cell>
          <cell r="T258">
            <v>0.4</v>
          </cell>
          <cell r="U258">
            <v>0.6</v>
          </cell>
          <cell r="V258">
            <v>0.7</v>
          </cell>
          <cell r="W258">
            <v>0.7</v>
          </cell>
          <cell r="X258">
            <v>0.9</v>
          </cell>
          <cell r="Y258">
            <v>0.4</v>
          </cell>
          <cell r="Z258">
            <v>0.8</v>
          </cell>
          <cell r="AA258">
            <v>0.3</v>
          </cell>
          <cell r="AB258">
            <v>0.6</v>
          </cell>
        </row>
        <row r="259">
          <cell r="A259">
            <v>40422</v>
          </cell>
          <cell r="B259">
            <v>96.3</v>
          </cell>
          <cell r="C259">
            <v>96.3</v>
          </cell>
          <cell r="D259">
            <v>96.9</v>
          </cell>
          <cell r="E259">
            <v>96.2</v>
          </cell>
          <cell r="F259">
            <v>96.9</v>
          </cell>
          <cell r="G259">
            <v>96.8</v>
          </cell>
          <cell r="H259">
            <v>97.2</v>
          </cell>
          <cell r="I259">
            <v>96.3</v>
          </cell>
          <cell r="J259">
            <v>96.5</v>
          </cell>
          <cell r="K259">
            <v>2.6</v>
          </cell>
          <cell r="L259">
            <v>3.1</v>
          </cell>
          <cell r="M259">
            <v>2.9</v>
          </cell>
          <cell r="N259">
            <v>2.7</v>
          </cell>
          <cell r="O259">
            <v>3.1</v>
          </cell>
          <cell r="P259">
            <v>2.9</v>
          </cell>
          <cell r="Q259">
            <v>2.2999999999999998</v>
          </cell>
          <cell r="R259">
            <v>2.1</v>
          </cell>
          <cell r="S259">
            <v>2.9</v>
          </cell>
          <cell r="T259">
            <v>0.7</v>
          </cell>
          <cell r="U259">
            <v>0.5</v>
          </cell>
          <cell r="V259">
            <v>1</v>
          </cell>
          <cell r="W259">
            <v>0.9</v>
          </cell>
          <cell r="X259">
            <v>0.4</v>
          </cell>
          <cell r="Y259">
            <v>1</v>
          </cell>
          <cell r="Z259">
            <v>1</v>
          </cell>
          <cell r="AA259">
            <v>0.7</v>
          </cell>
          <cell r="AB259">
            <v>0.7</v>
          </cell>
        </row>
        <row r="260">
          <cell r="A260">
            <v>40513</v>
          </cell>
          <cell r="B260">
            <v>96.7</v>
          </cell>
          <cell r="C260">
            <v>96.9</v>
          </cell>
          <cell r="D260">
            <v>97.4</v>
          </cell>
          <cell r="E260">
            <v>96.5</v>
          </cell>
          <cell r="F260">
            <v>97</v>
          </cell>
          <cell r="G260">
            <v>96.9</v>
          </cell>
          <cell r="H260">
            <v>97.1</v>
          </cell>
          <cell r="I260">
            <v>96.7</v>
          </cell>
          <cell r="J260">
            <v>96.9</v>
          </cell>
          <cell r="K260">
            <v>2.4</v>
          </cell>
          <cell r="L260">
            <v>3.1</v>
          </cell>
          <cell r="M260">
            <v>3.1</v>
          </cell>
          <cell r="N260">
            <v>2.6</v>
          </cell>
          <cell r="O260">
            <v>2.6</v>
          </cell>
          <cell r="P260">
            <v>2.2999999999999998</v>
          </cell>
          <cell r="Q260">
            <v>2.2999999999999998</v>
          </cell>
          <cell r="R260">
            <v>2.1</v>
          </cell>
          <cell r="S260">
            <v>2.8</v>
          </cell>
          <cell r="T260">
            <v>0.4</v>
          </cell>
          <cell r="U260">
            <v>0.6</v>
          </cell>
          <cell r="V260">
            <v>0.5</v>
          </cell>
          <cell r="W260">
            <v>0.3</v>
          </cell>
          <cell r="X260">
            <v>0.1</v>
          </cell>
          <cell r="Y260">
            <v>0.1</v>
          </cell>
          <cell r="Z260">
            <v>-0.1</v>
          </cell>
          <cell r="AA260">
            <v>0.4</v>
          </cell>
          <cell r="AB260">
            <v>0.4</v>
          </cell>
        </row>
        <row r="261">
          <cell r="A261">
            <v>40603</v>
          </cell>
          <cell r="B261">
            <v>98.2</v>
          </cell>
          <cell r="C261">
            <v>98.5</v>
          </cell>
          <cell r="D261">
            <v>98.6</v>
          </cell>
          <cell r="E261">
            <v>98.1</v>
          </cell>
          <cell r="F261">
            <v>98.1</v>
          </cell>
          <cell r="G261">
            <v>98.2</v>
          </cell>
          <cell r="H261">
            <v>98.2</v>
          </cell>
          <cell r="I261">
            <v>98.1</v>
          </cell>
          <cell r="J261">
            <v>98.3</v>
          </cell>
          <cell r="K261">
            <v>3.2</v>
          </cell>
          <cell r="L261">
            <v>3.5</v>
          </cell>
          <cell r="M261">
            <v>3.6</v>
          </cell>
          <cell r="N261">
            <v>3.7</v>
          </cell>
          <cell r="O261">
            <v>2.6</v>
          </cell>
          <cell r="P261">
            <v>2.9</v>
          </cell>
          <cell r="Q261">
            <v>2.9</v>
          </cell>
          <cell r="R261">
            <v>2.9</v>
          </cell>
          <cell r="S261">
            <v>3.3</v>
          </cell>
          <cell r="T261">
            <v>1.6</v>
          </cell>
          <cell r="U261">
            <v>1.7</v>
          </cell>
          <cell r="V261">
            <v>1.2</v>
          </cell>
          <cell r="W261">
            <v>1.7</v>
          </cell>
          <cell r="X261">
            <v>1.1000000000000001</v>
          </cell>
          <cell r="Y261">
            <v>1.3</v>
          </cell>
          <cell r="Z261">
            <v>1.1000000000000001</v>
          </cell>
          <cell r="AA261">
            <v>1.4</v>
          </cell>
          <cell r="AB261">
            <v>1.4</v>
          </cell>
        </row>
        <row r="262">
          <cell r="A262">
            <v>40695</v>
          </cell>
          <cell r="B262">
            <v>99.2</v>
          </cell>
          <cell r="C262">
            <v>99.2</v>
          </cell>
          <cell r="D262">
            <v>99.6</v>
          </cell>
          <cell r="E262">
            <v>99</v>
          </cell>
          <cell r="F262">
            <v>99.4</v>
          </cell>
          <cell r="G262">
            <v>99.1</v>
          </cell>
          <cell r="H262">
            <v>99.2</v>
          </cell>
          <cell r="I262">
            <v>99.2</v>
          </cell>
          <cell r="J262">
            <v>99.2</v>
          </cell>
          <cell r="K262">
            <v>3.8</v>
          </cell>
          <cell r="L262">
            <v>3.5</v>
          </cell>
          <cell r="M262">
            <v>3.9</v>
          </cell>
          <cell r="N262">
            <v>3.9</v>
          </cell>
          <cell r="O262">
            <v>3</v>
          </cell>
          <cell r="P262">
            <v>3.4</v>
          </cell>
          <cell r="Q262">
            <v>3.1</v>
          </cell>
          <cell r="R262">
            <v>3.8</v>
          </cell>
          <cell r="S262">
            <v>3.5</v>
          </cell>
          <cell r="T262">
            <v>1</v>
          </cell>
          <cell r="U262">
            <v>0.7</v>
          </cell>
          <cell r="V262">
            <v>1</v>
          </cell>
          <cell r="W262">
            <v>0.9</v>
          </cell>
          <cell r="X262">
            <v>1.3</v>
          </cell>
          <cell r="Y262">
            <v>0.9</v>
          </cell>
          <cell r="Z262">
            <v>1</v>
          </cell>
          <cell r="AA262">
            <v>1.1000000000000001</v>
          </cell>
          <cell r="AB262">
            <v>0.9</v>
          </cell>
        </row>
        <row r="263">
          <cell r="A263">
            <v>40787</v>
          </cell>
          <cell r="B263">
            <v>99.9</v>
          </cell>
          <cell r="C263">
            <v>99.8</v>
          </cell>
          <cell r="D263">
            <v>99.9</v>
          </cell>
          <cell r="E263">
            <v>100</v>
          </cell>
          <cell r="F263">
            <v>99.6</v>
          </cell>
          <cell r="G263">
            <v>99.9</v>
          </cell>
          <cell r="H263">
            <v>99.9</v>
          </cell>
          <cell r="I263">
            <v>99.8</v>
          </cell>
          <cell r="J263">
            <v>99.8</v>
          </cell>
          <cell r="K263">
            <v>3.7</v>
          </cell>
          <cell r="L263">
            <v>3.6</v>
          </cell>
          <cell r="M263">
            <v>3.1</v>
          </cell>
          <cell r="N263">
            <v>4</v>
          </cell>
          <cell r="O263">
            <v>2.8</v>
          </cell>
          <cell r="P263">
            <v>3.2</v>
          </cell>
          <cell r="Q263">
            <v>2.8</v>
          </cell>
          <cell r="R263">
            <v>3.6</v>
          </cell>
          <cell r="S263">
            <v>3.4</v>
          </cell>
          <cell r="T263">
            <v>0.7</v>
          </cell>
          <cell r="U263">
            <v>0.6</v>
          </cell>
          <cell r="V263">
            <v>0.3</v>
          </cell>
          <cell r="W263">
            <v>1</v>
          </cell>
          <cell r="X263">
            <v>0.2</v>
          </cell>
          <cell r="Y263">
            <v>0.8</v>
          </cell>
          <cell r="Z263">
            <v>0.7</v>
          </cell>
          <cell r="AA263">
            <v>0.6</v>
          </cell>
          <cell r="AB263">
            <v>0.6</v>
          </cell>
        </row>
        <row r="264">
          <cell r="A264">
            <v>40878</v>
          </cell>
          <cell r="B264">
            <v>99.8</v>
          </cell>
          <cell r="C264">
            <v>99.9</v>
          </cell>
          <cell r="D264">
            <v>99.7</v>
          </cell>
          <cell r="E264">
            <v>100</v>
          </cell>
          <cell r="F264">
            <v>99.8</v>
          </cell>
          <cell r="G264">
            <v>100</v>
          </cell>
          <cell r="H264">
            <v>99.5</v>
          </cell>
          <cell r="I264">
            <v>100.1</v>
          </cell>
          <cell r="J264">
            <v>99.8</v>
          </cell>
          <cell r="K264">
            <v>3.2</v>
          </cell>
          <cell r="L264">
            <v>3.1</v>
          </cell>
          <cell r="M264">
            <v>2.4</v>
          </cell>
          <cell r="N264">
            <v>3.6</v>
          </cell>
          <cell r="O264">
            <v>2.9</v>
          </cell>
          <cell r="P264">
            <v>3.2</v>
          </cell>
          <cell r="Q264">
            <v>2.5</v>
          </cell>
          <cell r="R264">
            <v>3.5</v>
          </cell>
          <cell r="S264">
            <v>3</v>
          </cell>
          <cell r="T264">
            <v>-0.1</v>
          </cell>
          <cell r="U264">
            <v>0.1</v>
          </cell>
          <cell r="V264">
            <v>-0.2</v>
          </cell>
          <cell r="W264">
            <v>0</v>
          </cell>
          <cell r="X264">
            <v>0.2</v>
          </cell>
          <cell r="Y264">
            <v>0.1</v>
          </cell>
          <cell r="Z264">
            <v>-0.4</v>
          </cell>
          <cell r="AA264">
            <v>0.3</v>
          </cell>
          <cell r="AB264">
            <v>0</v>
          </cell>
        </row>
        <row r="265">
          <cell r="A265">
            <v>40969</v>
          </cell>
          <cell r="B265">
            <v>99.9</v>
          </cell>
          <cell r="C265">
            <v>99.9</v>
          </cell>
          <cell r="D265">
            <v>99.9</v>
          </cell>
          <cell r="E265">
            <v>99.9</v>
          </cell>
          <cell r="F265">
            <v>100</v>
          </cell>
          <cell r="G265">
            <v>100.3</v>
          </cell>
          <cell r="H265">
            <v>99.9</v>
          </cell>
          <cell r="I265">
            <v>99.7</v>
          </cell>
          <cell r="J265">
            <v>99.9</v>
          </cell>
          <cell r="K265">
            <v>1.7</v>
          </cell>
          <cell r="L265">
            <v>1.4</v>
          </cell>
          <cell r="M265">
            <v>1.3</v>
          </cell>
          <cell r="N265">
            <v>1.8</v>
          </cell>
          <cell r="O265">
            <v>1.9</v>
          </cell>
          <cell r="P265">
            <v>2.1</v>
          </cell>
          <cell r="Q265">
            <v>1.7</v>
          </cell>
          <cell r="R265">
            <v>1.6</v>
          </cell>
          <cell r="S265">
            <v>1.6</v>
          </cell>
          <cell r="T265">
            <v>0.1</v>
          </cell>
          <cell r="U265">
            <v>0</v>
          </cell>
          <cell r="V265">
            <v>0.2</v>
          </cell>
          <cell r="W265">
            <v>-0.1</v>
          </cell>
          <cell r="X265">
            <v>0.2</v>
          </cell>
          <cell r="Y265">
            <v>0.3</v>
          </cell>
          <cell r="Z265">
            <v>0.4</v>
          </cell>
          <cell r="AA265">
            <v>-0.4</v>
          </cell>
          <cell r="AB265">
            <v>0.1</v>
          </cell>
        </row>
        <row r="266">
          <cell r="A266">
            <v>41061</v>
          </cell>
          <cell r="B266">
            <v>100.5</v>
          </cell>
          <cell r="C266">
            <v>100.4</v>
          </cell>
          <cell r="D266">
            <v>100.5</v>
          </cell>
          <cell r="E266">
            <v>100.2</v>
          </cell>
          <cell r="F266">
            <v>100.5</v>
          </cell>
          <cell r="G266">
            <v>99.9</v>
          </cell>
          <cell r="H266">
            <v>100.7</v>
          </cell>
          <cell r="I266">
            <v>100.3</v>
          </cell>
          <cell r="J266">
            <v>100.4</v>
          </cell>
          <cell r="K266">
            <v>1.3</v>
          </cell>
          <cell r="L266">
            <v>1.2</v>
          </cell>
          <cell r="M266">
            <v>0.9</v>
          </cell>
          <cell r="N266">
            <v>1.2</v>
          </cell>
          <cell r="O266">
            <v>1.1000000000000001</v>
          </cell>
          <cell r="P266">
            <v>0.8</v>
          </cell>
          <cell r="Q266">
            <v>1.5</v>
          </cell>
          <cell r="R266">
            <v>1.1000000000000001</v>
          </cell>
          <cell r="S266">
            <v>1.2</v>
          </cell>
          <cell r="T266">
            <v>0.6</v>
          </cell>
          <cell r="U266">
            <v>0.5</v>
          </cell>
          <cell r="V266">
            <v>0.6</v>
          </cell>
          <cell r="W266">
            <v>0.3</v>
          </cell>
          <cell r="X266">
            <v>0.5</v>
          </cell>
          <cell r="Y266">
            <v>-0.4</v>
          </cell>
          <cell r="Z266">
            <v>0.8</v>
          </cell>
          <cell r="AA266">
            <v>0.6</v>
          </cell>
          <cell r="AB266">
            <v>0.5</v>
          </cell>
        </row>
        <row r="267">
          <cell r="A267">
            <v>41153</v>
          </cell>
          <cell r="B267">
            <v>102.2</v>
          </cell>
          <cell r="C267">
            <v>101.6</v>
          </cell>
          <cell r="D267">
            <v>101.6</v>
          </cell>
          <cell r="E267">
            <v>101.7</v>
          </cell>
          <cell r="F267">
            <v>101.6</v>
          </cell>
          <cell r="G267">
            <v>100.6</v>
          </cell>
          <cell r="H267">
            <v>102</v>
          </cell>
          <cell r="I267">
            <v>101.4</v>
          </cell>
          <cell r="J267">
            <v>101.8</v>
          </cell>
          <cell r="K267">
            <v>2.2999999999999998</v>
          </cell>
          <cell r="L267">
            <v>1.8</v>
          </cell>
          <cell r="M267">
            <v>1.7</v>
          </cell>
          <cell r="N267">
            <v>1.7</v>
          </cell>
          <cell r="O267">
            <v>2</v>
          </cell>
          <cell r="P267">
            <v>0.7</v>
          </cell>
          <cell r="Q267">
            <v>2.1</v>
          </cell>
          <cell r="R267">
            <v>1.6</v>
          </cell>
          <cell r="S267">
            <v>2</v>
          </cell>
          <cell r="T267">
            <v>1.7</v>
          </cell>
          <cell r="U267">
            <v>1.2</v>
          </cell>
          <cell r="V267">
            <v>1.1000000000000001</v>
          </cell>
          <cell r="W267">
            <v>1.5</v>
          </cell>
          <cell r="X267">
            <v>1.1000000000000001</v>
          </cell>
          <cell r="Y267">
            <v>0.7</v>
          </cell>
          <cell r="Z267">
            <v>1.3</v>
          </cell>
          <cell r="AA267">
            <v>1.1000000000000001</v>
          </cell>
          <cell r="AB267">
            <v>1.4</v>
          </cell>
        </row>
        <row r="268">
          <cell r="A268">
            <v>41244</v>
          </cell>
          <cell r="B268">
            <v>102.3</v>
          </cell>
          <cell r="C268">
            <v>102</v>
          </cell>
          <cell r="D268">
            <v>101.9</v>
          </cell>
          <cell r="E268">
            <v>102.1</v>
          </cell>
          <cell r="F268">
            <v>101.9</v>
          </cell>
          <cell r="G268">
            <v>101</v>
          </cell>
          <cell r="H268">
            <v>102</v>
          </cell>
          <cell r="I268">
            <v>101.8</v>
          </cell>
          <cell r="J268">
            <v>102</v>
          </cell>
          <cell r="K268">
            <v>2.5</v>
          </cell>
          <cell r="L268">
            <v>2.1</v>
          </cell>
          <cell r="M268">
            <v>2.2000000000000002</v>
          </cell>
          <cell r="N268">
            <v>2.1</v>
          </cell>
          <cell r="O268">
            <v>2.1</v>
          </cell>
          <cell r="P268">
            <v>1</v>
          </cell>
          <cell r="Q268">
            <v>2.5</v>
          </cell>
          <cell r="R268">
            <v>1.7</v>
          </cell>
          <cell r="S268">
            <v>2.2000000000000002</v>
          </cell>
          <cell r="T268">
            <v>0.1</v>
          </cell>
          <cell r="U268">
            <v>0.4</v>
          </cell>
          <cell r="V268">
            <v>0.3</v>
          </cell>
          <cell r="W268">
            <v>0.4</v>
          </cell>
          <cell r="X268">
            <v>0.3</v>
          </cell>
          <cell r="Y268">
            <v>0.4</v>
          </cell>
          <cell r="Z268">
            <v>0</v>
          </cell>
          <cell r="AA268">
            <v>0.4</v>
          </cell>
          <cell r="AB268">
            <v>0.2</v>
          </cell>
        </row>
        <row r="269">
          <cell r="A269">
            <v>41334</v>
          </cell>
          <cell r="B269">
            <v>102.7</v>
          </cell>
          <cell r="C269">
            <v>102.4</v>
          </cell>
          <cell r="D269">
            <v>102</v>
          </cell>
          <cell r="E269">
            <v>102.1</v>
          </cell>
          <cell r="F269">
            <v>102.4</v>
          </cell>
          <cell r="G269">
            <v>101.3</v>
          </cell>
          <cell r="H269">
            <v>103.7</v>
          </cell>
          <cell r="I269">
            <v>101.9</v>
          </cell>
          <cell r="J269">
            <v>102.4</v>
          </cell>
          <cell r="K269">
            <v>2.8</v>
          </cell>
          <cell r="L269">
            <v>2.5</v>
          </cell>
          <cell r="M269">
            <v>2.1</v>
          </cell>
          <cell r="N269">
            <v>2.2000000000000002</v>
          </cell>
          <cell r="O269">
            <v>2.4</v>
          </cell>
          <cell r="P269">
            <v>1</v>
          </cell>
          <cell r="Q269">
            <v>3.8</v>
          </cell>
          <cell r="R269">
            <v>2.2000000000000002</v>
          </cell>
          <cell r="S269">
            <v>2.5</v>
          </cell>
          <cell r="T269">
            <v>0.4</v>
          </cell>
          <cell r="U269">
            <v>0.4</v>
          </cell>
          <cell r="V269">
            <v>0.1</v>
          </cell>
          <cell r="W269">
            <v>0</v>
          </cell>
          <cell r="X269">
            <v>0.5</v>
          </cell>
          <cell r="Y269">
            <v>0.3</v>
          </cell>
          <cell r="Z269">
            <v>1.7</v>
          </cell>
          <cell r="AA269">
            <v>0.1</v>
          </cell>
          <cell r="AB269">
            <v>0.4</v>
          </cell>
        </row>
        <row r="270">
          <cell r="A270">
            <v>41426</v>
          </cell>
          <cell r="B270">
            <v>103.1</v>
          </cell>
          <cell r="C270">
            <v>102.6</v>
          </cell>
          <cell r="D270">
            <v>102.5</v>
          </cell>
          <cell r="E270">
            <v>102.3</v>
          </cell>
          <cell r="F270">
            <v>103</v>
          </cell>
          <cell r="G270">
            <v>101.7</v>
          </cell>
          <cell r="H270">
            <v>104.6</v>
          </cell>
          <cell r="I270">
            <v>102.5</v>
          </cell>
          <cell r="J270">
            <v>102.8</v>
          </cell>
          <cell r="K270">
            <v>2.6</v>
          </cell>
          <cell r="L270">
            <v>2.2000000000000002</v>
          </cell>
          <cell r="M270">
            <v>2</v>
          </cell>
          <cell r="N270">
            <v>2.1</v>
          </cell>
          <cell r="O270">
            <v>2.5</v>
          </cell>
          <cell r="P270">
            <v>1.8</v>
          </cell>
          <cell r="Q270">
            <v>3.9</v>
          </cell>
          <cell r="R270">
            <v>2.2000000000000002</v>
          </cell>
          <cell r="S270">
            <v>2.4</v>
          </cell>
          <cell r="T270">
            <v>0.4</v>
          </cell>
          <cell r="U270">
            <v>0.2</v>
          </cell>
          <cell r="V270">
            <v>0.5</v>
          </cell>
          <cell r="W270">
            <v>0.2</v>
          </cell>
          <cell r="X270">
            <v>0.6</v>
          </cell>
          <cell r="Y270">
            <v>0.4</v>
          </cell>
          <cell r="Z270">
            <v>0.9</v>
          </cell>
          <cell r="AA270">
            <v>0.6</v>
          </cell>
          <cell r="AB270">
            <v>0.4</v>
          </cell>
        </row>
        <row r="271">
          <cell r="A271">
            <v>41518</v>
          </cell>
          <cell r="B271">
            <v>104.3</v>
          </cell>
          <cell r="C271">
            <v>104</v>
          </cell>
          <cell r="D271">
            <v>103.8</v>
          </cell>
          <cell r="E271">
            <v>103.7</v>
          </cell>
          <cell r="F271">
            <v>104.2</v>
          </cell>
          <cell r="G271">
            <v>102.6</v>
          </cell>
          <cell r="H271">
            <v>105.5</v>
          </cell>
          <cell r="I271">
            <v>103.1</v>
          </cell>
          <cell r="J271">
            <v>104</v>
          </cell>
          <cell r="K271">
            <v>2.1</v>
          </cell>
          <cell r="L271">
            <v>2.4</v>
          </cell>
          <cell r="M271">
            <v>2.2000000000000002</v>
          </cell>
          <cell r="N271">
            <v>2</v>
          </cell>
          <cell r="O271">
            <v>2.6</v>
          </cell>
          <cell r="P271">
            <v>2</v>
          </cell>
          <cell r="Q271">
            <v>3.4</v>
          </cell>
          <cell r="R271">
            <v>1.7</v>
          </cell>
          <cell r="S271">
            <v>2.2000000000000002</v>
          </cell>
          <cell r="T271">
            <v>1.2</v>
          </cell>
          <cell r="U271">
            <v>1.4</v>
          </cell>
          <cell r="V271">
            <v>1.3</v>
          </cell>
          <cell r="W271">
            <v>1.4</v>
          </cell>
          <cell r="X271">
            <v>1.2</v>
          </cell>
          <cell r="Y271">
            <v>0.9</v>
          </cell>
          <cell r="Z271">
            <v>0.9</v>
          </cell>
          <cell r="AA271">
            <v>0.6</v>
          </cell>
          <cell r="AB271">
            <v>1.2</v>
          </cell>
        </row>
        <row r="272">
          <cell r="A272">
            <v>41609</v>
          </cell>
          <cell r="B272">
            <v>105</v>
          </cell>
          <cell r="C272">
            <v>104.8</v>
          </cell>
          <cell r="D272">
            <v>104.6</v>
          </cell>
          <cell r="E272">
            <v>104.4</v>
          </cell>
          <cell r="F272">
            <v>104.9</v>
          </cell>
          <cell r="G272">
            <v>103.6</v>
          </cell>
          <cell r="H272">
            <v>106.5</v>
          </cell>
          <cell r="I272">
            <v>104.1</v>
          </cell>
          <cell r="J272">
            <v>104.8</v>
          </cell>
          <cell r="K272">
            <v>2.6</v>
          </cell>
          <cell r="L272">
            <v>2.7</v>
          </cell>
          <cell r="M272">
            <v>2.6</v>
          </cell>
          <cell r="N272">
            <v>2.2999999999999998</v>
          </cell>
          <cell r="O272">
            <v>2.9</v>
          </cell>
          <cell r="P272">
            <v>2.6</v>
          </cell>
          <cell r="Q272">
            <v>4.4000000000000004</v>
          </cell>
          <cell r="R272">
            <v>2.2999999999999998</v>
          </cell>
          <cell r="S272">
            <v>2.7</v>
          </cell>
          <cell r="T272">
            <v>0.7</v>
          </cell>
          <cell r="U272">
            <v>0.8</v>
          </cell>
          <cell r="V272">
            <v>0.8</v>
          </cell>
          <cell r="W272">
            <v>0.7</v>
          </cell>
          <cell r="X272">
            <v>0.7</v>
          </cell>
          <cell r="Y272">
            <v>1</v>
          </cell>
          <cell r="Z272">
            <v>0.9</v>
          </cell>
          <cell r="AA272">
            <v>1</v>
          </cell>
          <cell r="AB272">
            <v>0.8</v>
          </cell>
        </row>
        <row r="273">
          <cell r="A273">
            <v>41699</v>
          </cell>
          <cell r="B273">
            <v>105.6</v>
          </cell>
          <cell r="C273">
            <v>105.3</v>
          </cell>
          <cell r="D273">
            <v>105.2</v>
          </cell>
          <cell r="E273">
            <v>105.1</v>
          </cell>
          <cell r="F273">
            <v>105.6</v>
          </cell>
          <cell r="G273">
            <v>104.1</v>
          </cell>
          <cell r="H273">
            <v>107.4</v>
          </cell>
          <cell r="I273">
            <v>104.6</v>
          </cell>
          <cell r="J273">
            <v>105.4</v>
          </cell>
          <cell r="K273">
            <v>2.8</v>
          </cell>
          <cell r="L273">
            <v>2.8</v>
          </cell>
          <cell r="M273">
            <v>3.1</v>
          </cell>
          <cell r="N273">
            <v>2.9</v>
          </cell>
          <cell r="O273">
            <v>3.1</v>
          </cell>
          <cell r="P273">
            <v>2.8</v>
          </cell>
          <cell r="Q273">
            <v>3.6</v>
          </cell>
          <cell r="R273">
            <v>2.6</v>
          </cell>
          <cell r="S273">
            <v>2.9</v>
          </cell>
          <cell r="T273">
            <v>0.6</v>
          </cell>
          <cell r="U273">
            <v>0.5</v>
          </cell>
          <cell r="V273">
            <v>0.6</v>
          </cell>
          <cell r="W273">
            <v>0.7</v>
          </cell>
          <cell r="X273">
            <v>0.7</v>
          </cell>
          <cell r="Y273">
            <v>0.5</v>
          </cell>
          <cell r="Z273">
            <v>0.8</v>
          </cell>
          <cell r="AA273">
            <v>0.5</v>
          </cell>
          <cell r="AB273">
            <v>0.6</v>
          </cell>
        </row>
        <row r="274">
          <cell r="A274">
            <v>41791</v>
          </cell>
          <cell r="B274">
            <v>106</v>
          </cell>
          <cell r="C274">
            <v>105.9</v>
          </cell>
          <cell r="D274">
            <v>105.8</v>
          </cell>
          <cell r="E274">
            <v>105.5</v>
          </cell>
          <cell r="F274">
            <v>106.4</v>
          </cell>
          <cell r="G274">
            <v>104.5</v>
          </cell>
          <cell r="H274">
            <v>108.1</v>
          </cell>
          <cell r="I274">
            <v>104.8</v>
          </cell>
          <cell r="J274">
            <v>105.9</v>
          </cell>
          <cell r="K274">
            <v>2.8</v>
          </cell>
          <cell r="L274">
            <v>3.2</v>
          </cell>
          <cell r="M274">
            <v>3.2</v>
          </cell>
          <cell r="N274">
            <v>3.1</v>
          </cell>
          <cell r="O274">
            <v>3.3</v>
          </cell>
          <cell r="P274">
            <v>2.8</v>
          </cell>
          <cell r="Q274">
            <v>3.3</v>
          </cell>
          <cell r="R274">
            <v>2.2000000000000002</v>
          </cell>
          <cell r="S274">
            <v>3</v>
          </cell>
          <cell r="T274">
            <v>0.4</v>
          </cell>
          <cell r="U274">
            <v>0.6</v>
          </cell>
          <cell r="V274">
            <v>0.6</v>
          </cell>
          <cell r="W274">
            <v>0.4</v>
          </cell>
          <cell r="X274">
            <v>0.8</v>
          </cell>
          <cell r="Y274">
            <v>0.4</v>
          </cell>
          <cell r="Z274">
            <v>0.7</v>
          </cell>
          <cell r="AA274">
            <v>0.2</v>
          </cell>
          <cell r="AB274">
            <v>0.5</v>
          </cell>
        </row>
        <row r="275">
          <cell r="A275">
            <v>41883</v>
          </cell>
          <cell r="B275">
            <v>106.6</v>
          </cell>
          <cell r="C275">
            <v>106.1</v>
          </cell>
          <cell r="D275">
            <v>106.5</v>
          </cell>
          <cell r="E275">
            <v>105.9</v>
          </cell>
          <cell r="F275">
            <v>106.9</v>
          </cell>
          <cell r="G275">
            <v>104.6</v>
          </cell>
          <cell r="H275">
            <v>108.3</v>
          </cell>
          <cell r="I275">
            <v>105.2</v>
          </cell>
          <cell r="J275">
            <v>106.4</v>
          </cell>
          <cell r="K275">
            <v>2.2000000000000002</v>
          </cell>
          <cell r="L275">
            <v>2</v>
          </cell>
          <cell r="M275">
            <v>2.6</v>
          </cell>
          <cell r="N275">
            <v>2.1</v>
          </cell>
          <cell r="O275">
            <v>2.6</v>
          </cell>
          <cell r="P275">
            <v>1.9</v>
          </cell>
          <cell r="Q275">
            <v>2.7</v>
          </cell>
          <cell r="R275">
            <v>2</v>
          </cell>
          <cell r="S275">
            <v>2.2999999999999998</v>
          </cell>
          <cell r="T275">
            <v>0.6</v>
          </cell>
          <cell r="U275">
            <v>0.2</v>
          </cell>
          <cell r="V275">
            <v>0.7</v>
          </cell>
          <cell r="W275">
            <v>0.4</v>
          </cell>
          <cell r="X275">
            <v>0.5</v>
          </cell>
          <cell r="Y275">
            <v>0.1</v>
          </cell>
          <cell r="Z275">
            <v>0.2</v>
          </cell>
          <cell r="AA275">
            <v>0.4</v>
          </cell>
          <cell r="AB275">
            <v>0.5</v>
          </cell>
        </row>
        <row r="276">
          <cell r="A276">
            <v>41974</v>
          </cell>
          <cell r="B276">
            <v>106.8</v>
          </cell>
          <cell r="C276">
            <v>106.3</v>
          </cell>
          <cell r="D276">
            <v>106.7</v>
          </cell>
          <cell r="E276">
            <v>106.2</v>
          </cell>
          <cell r="F276">
            <v>107</v>
          </cell>
          <cell r="G276">
            <v>104.7</v>
          </cell>
          <cell r="H276">
            <v>108.5</v>
          </cell>
          <cell r="I276">
            <v>105.3</v>
          </cell>
          <cell r="J276">
            <v>106.6</v>
          </cell>
          <cell r="K276">
            <v>1.7</v>
          </cell>
          <cell r="L276">
            <v>1.4</v>
          </cell>
          <cell r="M276">
            <v>2</v>
          </cell>
          <cell r="N276">
            <v>1.7</v>
          </cell>
          <cell r="O276">
            <v>2</v>
          </cell>
          <cell r="P276">
            <v>1.1000000000000001</v>
          </cell>
          <cell r="Q276">
            <v>1.9</v>
          </cell>
          <cell r="R276">
            <v>1.2</v>
          </cell>
          <cell r="S276">
            <v>1.7</v>
          </cell>
          <cell r="T276">
            <v>0.2</v>
          </cell>
          <cell r="U276">
            <v>0.2</v>
          </cell>
          <cell r="V276">
            <v>0.2</v>
          </cell>
          <cell r="W276">
            <v>0.3</v>
          </cell>
          <cell r="X276">
            <v>0.1</v>
          </cell>
          <cell r="Y276">
            <v>0.1</v>
          </cell>
          <cell r="Z276">
            <v>0.2</v>
          </cell>
          <cell r="AA276">
            <v>0.1</v>
          </cell>
          <cell r="AB276">
            <v>0.2</v>
          </cell>
        </row>
        <row r="277">
          <cell r="A277">
            <v>42064</v>
          </cell>
          <cell r="B277">
            <v>107.3</v>
          </cell>
          <cell r="C277">
            <v>106.4</v>
          </cell>
          <cell r="D277">
            <v>106.7</v>
          </cell>
          <cell r="E277">
            <v>106.3</v>
          </cell>
          <cell r="F277">
            <v>107.1</v>
          </cell>
          <cell r="G277">
            <v>105</v>
          </cell>
          <cell r="H277">
            <v>108.3</v>
          </cell>
          <cell r="I277">
            <v>105.2</v>
          </cell>
          <cell r="J277">
            <v>106.8</v>
          </cell>
          <cell r="K277">
            <v>1.6</v>
          </cell>
          <cell r="L277">
            <v>1</v>
          </cell>
          <cell r="M277">
            <v>1.4</v>
          </cell>
          <cell r="N277">
            <v>1.1000000000000001</v>
          </cell>
          <cell r="O277">
            <v>1.4</v>
          </cell>
          <cell r="P277">
            <v>0.9</v>
          </cell>
          <cell r="Q277">
            <v>0.8</v>
          </cell>
          <cell r="R277">
            <v>0.6</v>
          </cell>
          <cell r="S277">
            <v>1.3</v>
          </cell>
          <cell r="T277">
            <v>0.5</v>
          </cell>
          <cell r="U277">
            <v>0.1</v>
          </cell>
          <cell r="V277">
            <v>0</v>
          </cell>
          <cell r="W277">
            <v>0.1</v>
          </cell>
          <cell r="X277">
            <v>0.1</v>
          </cell>
          <cell r="Y277">
            <v>0.3</v>
          </cell>
          <cell r="Z277">
            <v>-0.2</v>
          </cell>
          <cell r="AA277">
            <v>-0.1</v>
          </cell>
          <cell r="AB277">
            <v>0.2</v>
          </cell>
        </row>
        <row r="278">
          <cell r="A278">
            <v>42156</v>
          </cell>
          <cell r="B278">
            <v>108.3</v>
          </cell>
          <cell r="C278">
            <v>107.1</v>
          </cell>
          <cell r="D278">
            <v>107.4</v>
          </cell>
          <cell r="E278">
            <v>106.8</v>
          </cell>
          <cell r="F278">
            <v>107.7</v>
          </cell>
          <cell r="G278">
            <v>105.1</v>
          </cell>
          <cell r="H278">
            <v>108.3</v>
          </cell>
          <cell r="I278">
            <v>105.6</v>
          </cell>
          <cell r="J278">
            <v>107.5</v>
          </cell>
          <cell r="K278">
            <v>2.2000000000000002</v>
          </cell>
          <cell r="L278">
            <v>1.1000000000000001</v>
          </cell>
          <cell r="M278">
            <v>1.5</v>
          </cell>
          <cell r="N278">
            <v>1.2</v>
          </cell>
          <cell r="O278">
            <v>1.2</v>
          </cell>
          <cell r="P278">
            <v>0.6</v>
          </cell>
          <cell r="Q278">
            <v>0.2</v>
          </cell>
          <cell r="R278">
            <v>0.8</v>
          </cell>
          <cell r="S278">
            <v>1.5</v>
          </cell>
          <cell r="T278">
            <v>0.9</v>
          </cell>
          <cell r="U278">
            <v>0.7</v>
          </cell>
          <cell r="V278">
            <v>0.7</v>
          </cell>
          <cell r="W278">
            <v>0.5</v>
          </cell>
          <cell r="X278">
            <v>0.6</v>
          </cell>
          <cell r="Y278">
            <v>0.1</v>
          </cell>
          <cell r="Z278">
            <v>0</v>
          </cell>
          <cell r="AA278">
            <v>0.4</v>
          </cell>
          <cell r="AB278">
            <v>0.7</v>
          </cell>
        </row>
        <row r="279">
          <cell r="A279">
            <v>42248</v>
          </cell>
          <cell r="B279">
            <v>108.6</v>
          </cell>
          <cell r="C279">
            <v>107.6</v>
          </cell>
          <cell r="D279">
            <v>108.1</v>
          </cell>
          <cell r="E279">
            <v>107.1</v>
          </cell>
          <cell r="F279">
            <v>108.1</v>
          </cell>
          <cell r="G279">
            <v>105.7</v>
          </cell>
          <cell r="H279">
            <v>108.7</v>
          </cell>
          <cell r="I279">
            <v>105.8</v>
          </cell>
          <cell r="J279">
            <v>108</v>
          </cell>
          <cell r="K279">
            <v>1.9</v>
          </cell>
          <cell r="L279">
            <v>1.4</v>
          </cell>
          <cell r="M279">
            <v>1.5</v>
          </cell>
          <cell r="N279">
            <v>1.1000000000000001</v>
          </cell>
          <cell r="O279">
            <v>1.1000000000000001</v>
          </cell>
          <cell r="P279">
            <v>1.1000000000000001</v>
          </cell>
          <cell r="Q279">
            <v>0.4</v>
          </cell>
          <cell r="R279">
            <v>0.6</v>
          </cell>
          <cell r="S279">
            <v>1.5</v>
          </cell>
          <cell r="T279">
            <v>0.3</v>
          </cell>
          <cell r="U279">
            <v>0.5</v>
          </cell>
          <cell r="V279">
            <v>0.7</v>
          </cell>
          <cell r="W279">
            <v>0.3</v>
          </cell>
          <cell r="X279">
            <v>0.4</v>
          </cell>
          <cell r="Y279">
            <v>0.6</v>
          </cell>
          <cell r="Z279">
            <v>0.4</v>
          </cell>
          <cell r="AA279">
            <v>0.2</v>
          </cell>
          <cell r="AB279">
            <v>0.5</v>
          </cell>
        </row>
        <row r="280">
          <cell r="A280">
            <v>42339</v>
          </cell>
          <cell r="B280">
            <v>108.9</v>
          </cell>
          <cell r="C280">
            <v>108.3</v>
          </cell>
          <cell r="D280">
            <v>108.5</v>
          </cell>
          <cell r="E280">
            <v>107.3</v>
          </cell>
          <cell r="F280">
            <v>108.6</v>
          </cell>
          <cell r="G280">
            <v>106.6</v>
          </cell>
          <cell r="H280">
            <v>109</v>
          </cell>
          <cell r="I280">
            <v>106</v>
          </cell>
          <cell r="J280">
            <v>108.4</v>
          </cell>
          <cell r="K280">
            <v>2</v>
          </cell>
          <cell r="L280">
            <v>1.9</v>
          </cell>
          <cell r="M280">
            <v>1.7</v>
          </cell>
          <cell r="N280">
            <v>1</v>
          </cell>
          <cell r="O280">
            <v>1.5</v>
          </cell>
          <cell r="P280">
            <v>1.8</v>
          </cell>
          <cell r="Q280">
            <v>0.5</v>
          </cell>
          <cell r="R280">
            <v>0.7</v>
          </cell>
          <cell r="S280">
            <v>1.7</v>
          </cell>
          <cell r="T280">
            <v>0.3</v>
          </cell>
          <cell r="U280">
            <v>0.7</v>
          </cell>
          <cell r="V280">
            <v>0.4</v>
          </cell>
          <cell r="W280">
            <v>0.2</v>
          </cell>
          <cell r="X280">
            <v>0.5</v>
          </cell>
          <cell r="Y280">
            <v>0.9</v>
          </cell>
          <cell r="Z280">
            <v>0.3</v>
          </cell>
          <cell r="AA280">
            <v>0.2</v>
          </cell>
          <cell r="AB280">
            <v>0.4</v>
          </cell>
        </row>
        <row r="281">
          <cell r="A281">
            <v>42430</v>
          </cell>
          <cell r="B281">
            <v>108.7</v>
          </cell>
          <cell r="C281">
            <v>108.2</v>
          </cell>
          <cell r="D281">
            <v>108.5</v>
          </cell>
          <cell r="E281">
            <v>107</v>
          </cell>
          <cell r="F281">
            <v>107.9</v>
          </cell>
          <cell r="G281">
            <v>106.4</v>
          </cell>
          <cell r="H281">
            <v>108</v>
          </cell>
          <cell r="I281">
            <v>106.2</v>
          </cell>
          <cell r="J281">
            <v>108.2</v>
          </cell>
          <cell r="K281">
            <v>1.3</v>
          </cell>
          <cell r="L281">
            <v>1.7</v>
          </cell>
          <cell r="M281">
            <v>1.7</v>
          </cell>
          <cell r="N281">
            <v>0.7</v>
          </cell>
          <cell r="O281">
            <v>0.7</v>
          </cell>
          <cell r="P281">
            <v>1.3</v>
          </cell>
          <cell r="Q281">
            <v>-0.3</v>
          </cell>
          <cell r="R281">
            <v>1</v>
          </cell>
          <cell r="S281">
            <v>1.3</v>
          </cell>
          <cell r="T281">
            <v>-0.2</v>
          </cell>
          <cell r="U281">
            <v>-0.1</v>
          </cell>
          <cell r="V281">
            <v>0</v>
          </cell>
          <cell r="W281">
            <v>-0.3</v>
          </cell>
          <cell r="X281">
            <v>-0.6</v>
          </cell>
          <cell r="Y281">
            <v>-0.2</v>
          </cell>
          <cell r="Z281">
            <v>-0.9</v>
          </cell>
          <cell r="AA281">
            <v>0.2</v>
          </cell>
          <cell r="AB281">
            <v>-0.2</v>
          </cell>
        </row>
        <row r="282">
          <cell r="A282">
            <v>42522</v>
          </cell>
          <cell r="B282">
            <v>109.3</v>
          </cell>
          <cell r="C282">
            <v>108.6</v>
          </cell>
          <cell r="D282">
            <v>109</v>
          </cell>
          <cell r="E282">
            <v>107.5</v>
          </cell>
          <cell r="F282">
            <v>108.2</v>
          </cell>
          <cell r="G282">
            <v>106.4</v>
          </cell>
          <cell r="H282">
            <v>108.3</v>
          </cell>
          <cell r="I282">
            <v>106.4</v>
          </cell>
          <cell r="J282">
            <v>108.6</v>
          </cell>
          <cell r="K282">
            <v>0.9</v>
          </cell>
          <cell r="L282">
            <v>1.4</v>
          </cell>
          <cell r="M282">
            <v>1.5</v>
          </cell>
          <cell r="N282">
            <v>0.7</v>
          </cell>
          <cell r="O282">
            <v>0.5</v>
          </cell>
          <cell r="P282">
            <v>1.2</v>
          </cell>
          <cell r="Q282">
            <v>0</v>
          </cell>
          <cell r="R282">
            <v>0.8</v>
          </cell>
          <cell r="S282">
            <v>1</v>
          </cell>
          <cell r="T282">
            <v>0.6</v>
          </cell>
          <cell r="U282">
            <v>0.4</v>
          </cell>
          <cell r="V282">
            <v>0.5</v>
          </cell>
          <cell r="W282">
            <v>0.5</v>
          </cell>
          <cell r="X282">
            <v>0.3</v>
          </cell>
          <cell r="Y282">
            <v>0</v>
          </cell>
          <cell r="Z282">
            <v>0.3</v>
          </cell>
          <cell r="AA282">
            <v>0.2</v>
          </cell>
          <cell r="AB282">
            <v>0.4</v>
          </cell>
        </row>
        <row r="283">
          <cell r="A283">
            <v>42614</v>
          </cell>
          <cell r="B283">
            <v>110.4</v>
          </cell>
          <cell r="C283">
            <v>109.1</v>
          </cell>
          <cell r="D283">
            <v>109.7</v>
          </cell>
          <cell r="E283">
            <v>108.4</v>
          </cell>
          <cell r="F283">
            <v>108.6</v>
          </cell>
          <cell r="G283">
            <v>107.1</v>
          </cell>
          <cell r="H283">
            <v>108.7</v>
          </cell>
          <cell r="I283">
            <v>107.3</v>
          </cell>
          <cell r="J283">
            <v>109.4</v>
          </cell>
          <cell r="K283">
            <v>1.7</v>
          </cell>
          <cell r="L283">
            <v>1.4</v>
          </cell>
          <cell r="M283">
            <v>1.5</v>
          </cell>
          <cell r="N283">
            <v>1.2</v>
          </cell>
          <cell r="O283">
            <v>0.5</v>
          </cell>
          <cell r="P283">
            <v>1.3</v>
          </cell>
          <cell r="Q283">
            <v>0</v>
          </cell>
          <cell r="R283">
            <v>1.4</v>
          </cell>
          <cell r="S283">
            <v>1.3</v>
          </cell>
          <cell r="T283">
            <v>1</v>
          </cell>
          <cell r="U283">
            <v>0.5</v>
          </cell>
          <cell r="V283">
            <v>0.6</v>
          </cell>
          <cell r="W283">
            <v>0.8</v>
          </cell>
          <cell r="X283">
            <v>0.4</v>
          </cell>
          <cell r="Y283">
            <v>0.7</v>
          </cell>
          <cell r="Z283">
            <v>0.4</v>
          </cell>
          <cell r="AA283">
            <v>0.8</v>
          </cell>
          <cell r="AB283">
            <v>0.7</v>
          </cell>
        </row>
        <row r="284">
          <cell r="A284">
            <v>42705</v>
          </cell>
          <cell r="B284">
            <v>110.9</v>
          </cell>
          <cell r="C284">
            <v>109.9</v>
          </cell>
          <cell r="D284">
            <v>110.2</v>
          </cell>
          <cell r="E284">
            <v>108.7</v>
          </cell>
          <cell r="F284">
            <v>109</v>
          </cell>
          <cell r="G284">
            <v>108</v>
          </cell>
          <cell r="H284">
            <v>108.6</v>
          </cell>
          <cell r="I284">
            <v>107.9</v>
          </cell>
          <cell r="J284">
            <v>110</v>
          </cell>
          <cell r="K284">
            <v>1.8</v>
          </cell>
          <cell r="L284">
            <v>1.5</v>
          </cell>
          <cell r="M284">
            <v>1.6</v>
          </cell>
          <cell r="N284">
            <v>1.3</v>
          </cell>
          <cell r="O284">
            <v>0.4</v>
          </cell>
          <cell r="P284">
            <v>1.3</v>
          </cell>
          <cell r="Q284">
            <v>-0.4</v>
          </cell>
          <cell r="R284">
            <v>1.8</v>
          </cell>
          <cell r="S284">
            <v>1.5</v>
          </cell>
          <cell r="T284">
            <v>0.5</v>
          </cell>
          <cell r="U284">
            <v>0.7</v>
          </cell>
          <cell r="V284">
            <v>0.5</v>
          </cell>
          <cell r="W284">
            <v>0.3</v>
          </cell>
          <cell r="X284">
            <v>0.4</v>
          </cell>
          <cell r="Y284">
            <v>0.8</v>
          </cell>
          <cell r="Z284">
            <v>-0.1</v>
          </cell>
          <cell r="AA284">
            <v>0.6</v>
          </cell>
          <cell r="AB284">
            <v>0.5</v>
          </cell>
        </row>
        <row r="285">
          <cell r="A285">
            <v>42795</v>
          </cell>
          <cell r="B285">
            <v>111.3</v>
          </cell>
          <cell r="C285">
            <v>110.9</v>
          </cell>
          <cell r="D285">
            <v>110.5</v>
          </cell>
          <cell r="E285">
            <v>109.1</v>
          </cell>
          <cell r="F285">
            <v>109</v>
          </cell>
          <cell r="G285">
            <v>108.9</v>
          </cell>
          <cell r="H285">
            <v>108.5</v>
          </cell>
          <cell r="I285">
            <v>108.6</v>
          </cell>
          <cell r="J285">
            <v>110.5</v>
          </cell>
          <cell r="K285">
            <v>2.4</v>
          </cell>
          <cell r="L285">
            <v>2.5</v>
          </cell>
          <cell r="M285">
            <v>1.8</v>
          </cell>
          <cell r="N285">
            <v>2</v>
          </cell>
          <cell r="O285">
            <v>1</v>
          </cell>
          <cell r="P285">
            <v>2.2999999999999998</v>
          </cell>
          <cell r="Q285">
            <v>0.5</v>
          </cell>
          <cell r="R285">
            <v>2.2999999999999998</v>
          </cell>
          <cell r="S285">
            <v>2.1</v>
          </cell>
          <cell r="T285">
            <v>0.4</v>
          </cell>
          <cell r="U285">
            <v>0.9</v>
          </cell>
          <cell r="V285">
            <v>0.3</v>
          </cell>
          <cell r="W285">
            <v>0.4</v>
          </cell>
          <cell r="X285">
            <v>0</v>
          </cell>
          <cell r="Y285">
            <v>0.8</v>
          </cell>
          <cell r="Z285">
            <v>-0.1</v>
          </cell>
          <cell r="AA285">
            <v>0.6</v>
          </cell>
          <cell r="AB285">
            <v>0.5</v>
          </cell>
        </row>
        <row r="286">
          <cell r="A286">
            <v>42887</v>
          </cell>
          <cell r="B286">
            <v>111.7</v>
          </cell>
          <cell r="C286">
            <v>111</v>
          </cell>
          <cell r="D286">
            <v>111</v>
          </cell>
          <cell r="E286">
            <v>109.2</v>
          </cell>
          <cell r="F286">
            <v>109</v>
          </cell>
          <cell r="G286">
            <v>108.9</v>
          </cell>
          <cell r="H286">
            <v>108.8</v>
          </cell>
          <cell r="I286">
            <v>108.6</v>
          </cell>
          <cell r="J286">
            <v>110.7</v>
          </cell>
          <cell r="K286">
            <v>2.2000000000000002</v>
          </cell>
          <cell r="L286">
            <v>2.2000000000000002</v>
          </cell>
          <cell r="M286">
            <v>1.8</v>
          </cell>
          <cell r="N286">
            <v>1.6</v>
          </cell>
          <cell r="O286">
            <v>0.7</v>
          </cell>
          <cell r="P286">
            <v>2.2999999999999998</v>
          </cell>
          <cell r="Q286">
            <v>0.5</v>
          </cell>
          <cell r="R286">
            <v>2.1</v>
          </cell>
          <cell r="S286">
            <v>1.9</v>
          </cell>
          <cell r="T286">
            <v>0.4</v>
          </cell>
          <cell r="U286">
            <v>0.1</v>
          </cell>
          <cell r="V286">
            <v>0.5</v>
          </cell>
          <cell r="W286">
            <v>0.1</v>
          </cell>
          <cell r="X286">
            <v>0</v>
          </cell>
          <cell r="Y286">
            <v>0</v>
          </cell>
          <cell r="Z286">
            <v>0.3</v>
          </cell>
          <cell r="AA286">
            <v>0</v>
          </cell>
          <cell r="AB286">
            <v>0.2</v>
          </cell>
        </row>
        <row r="287">
          <cell r="A287">
            <v>42979</v>
          </cell>
          <cell r="B287">
            <v>112.5</v>
          </cell>
          <cell r="C287">
            <v>111.5</v>
          </cell>
          <cell r="D287">
            <v>111.4</v>
          </cell>
          <cell r="E287">
            <v>110.4</v>
          </cell>
          <cell r="F287">
            <v>109.5</v>
          </cell>
          <cell r="G287">
            <v>109.2</v>
          </cell>
          <cell r="H287">
            <v>109.4</v>
          </cell>
          <cell r="I287">
            <v>109.6</v>
          </cell>
          <cell r="J287">
            <v>111.4</v>
          </cell>
          <cell r="K287">
            <v>1.9</v>
          </cell>
          <cell r="L287">
            <v>2.2000000000000002</v>
          </cell>
          <cell r="M287">
            <v>1.5</v>
          </cell>
          <cell r="N287">
            <v>1.8</v>
          </cell>
          <cell r="O287">
            <v>0.8</v>
          </cell>
          <cell r="P287">
            <v>2</v>
          </cell>
          <cell r="Q287">
            <v>0.6</v>
          </cell>
          <cell r="R287">
            <v>2.1</v>
          </cell>
          <cell r="S287">
            <v>1.8</v>
          </cell>
          <cell r="T287">
            <v>0.7</v>
          </cell>
          <cell r="U287">
            <v>0.5</v>
          </cell>
          <cell r="V287">
            <v>0.4</v>
          </cell>
          <cell r="W287">
            <v>1.1000000000000001</v>
          </cell>
          <cell r="X287">
            <v>0.5</v>
          </cell>
          <cell r="Y287">
            <v>0.3</v>
          </cell>
          <cell r="Z287">
            <v>0.6</v>
          </cell>
          <cell r="AA287">
            <v>0.9</v>
          </cell>
          <cell r="AB287">
            <v>0.6</v>
          </cell>
        </row>
        <row r="288">
          <cell r="A288">
            <v>43070</v>
          </cell>
          <cell r="B288">
            <v>113.3</v>
          </cell>
          <cell r="C288">
            <v>112.3</v>
          </cell>
          <cell r="D288">
            <v>112.3</v>
          </cell>
          <cell r="E288">
            <v>111.2</v>
          </cell>
          <cell r="F288">
            <v>109.9</v>
          </cell>
          <cell r="G288">
            <v>110.3</v>
          </cell>
          <cell r="H288">
            <v>109.7</v>
          </cell>
          <cell r="I288">
            <v>110.3</v>
          </cell>
          <cell r="J288">
            <v>112.1</v>
          </cell>
          <cell r="K288">
            <v>2.2000000000000002</v>
          </cell>
          <cell r="L288">
            <v>2.2000000000000002</v>
          </cell>
          <cell r="M288">
            <v>1.9</v>
          </cell>
          <cell r="N288">
            <v>2.2999999999999998</v>
          </cell>
          <cell r="O288">
            <v>0.8</v>
          </cell>
          <cell r="P288">
            <v>2.1</v>
          </cell>
          <cell r="Q288">
            <v>1</v>
          </cell>
          <cell r="R288">
            <v>2.2000000000000002</v>
          </cell>
          <cell r="S288">
            <v>1.9</v>
          </cell>
          <cell r="T288">
            <v>0.7</v>
          </cell>
          <cell r="U288">
            <v>0.7</v>
          </cell>
          <cell r="V288">
            <v>0.8</v>
          </cell>
          <cell r="W288">
            <v>0.7</v>
          </cell>
          <cell r="X288">
            <v>0.4</v>
          </cell>
          <cell r="Y288">
            <v>1</v>
          </cell>
          <cell r="Z288">
            <v>0.3</v>
          </cell>
          <cell r="AA288">
            <v>0.6</v>
          </cell>
          <cell r="AB288">
            <v>0.6</v>
          </cell>
        </row>
        <row r="289">
          <cell r="A289">
            <v>43160</v>
          </cell>
          <cell r="B289">
            <v>113.6</v>
          </cell>
          <cell r="C289">
            <v>113.3</v>
          </cell>
          <cell r="D289">
            <v>112.4</v>
          </cell>
          <cell r="E289">
            <v>111.6</v>
          </cell>
          <cell r="F289">
            <v>110</v>
          </cell>
          <cell r="G289">
            <v>111.1</v>
          </cell>
          <cell r="H289">
            <v>109.7</v>
          </cell>
          <cell r="I289">
            <v>111.2</v>
          </cell>
          <cell r="J289">
            <v>112.6</v>
          </cell>
          <cell r="K289">
            <v>2.1</v>
          </cell>
          <cell r="L289">
            <v>2.2000000000000002</v>
          </cell>
          <cell r="M289">
            <v>1.7</v>
          </cell>
          <cell r="N289">
            <v>2.2999999999999998</v>
          </cell>
          <cell r="O289">
            <v>0.9</v>
          </cell>
          <cell r="P289">
            <v>2</v>
          </cell>
          <cell r="Q289">
            <v>1.1000000000000001</v>
          </cell>
          <cell r="R289">
            <v>2.4</v>
          </cell>
          <cell r="S289">
            <v>1.9</v>
          </cell>
          <cell r="T289">
            <v>0.3</v>
          </cell>
          <cell r="U289">
            <v>0.9</v>
          </cell>
          <cell r="V289">
            <v>0.1</v>
          </cell>
          <cell r="W289">
            <v>0.4</v>
          </cell>
          <cell r="X289">
            <v>0.1</v>
          </cell>
          <cell r="Y289">
            <v>0.7</v>
          </cell>
          <cell r="Z289">
            <v>0</v>
          </cell>
          <cell r="AA289">
            <v>0.8</v>
          </cell>
          <cell r="AB289">
            <v>0.4</v>
          </cell>
        </row>
        <row r="290">
          <cell r="A290">
            <v>43252</v>
          </cell>
          <cell r="B290">
            <v>114</v>
          </cell>
          <cell r="C290">
            <v>113.8</v>
          </cell>
          <cell r="D290">
            <v>112.9</v>
          </cell>
          <cell r="E290">
            <v>112.1</v>
          </cell>
          <cell r="F290">
            <v>110.2</v>
          </cell>
          <cell r="G290">
            <v>111.5</v>
          </cell>
          <cell r="H290">
            <v>110.1</v>
          </cell>
          <cell r="I290">
            <v>111.6</v>
          </cell>
          <cell r="J290">
            <v>113</v>
          </cell>
          <cell r="K290">
            <v>2.1</v>
          </cell>
          <cell r="L290">
            <v>2.5</v>
          </cell>
          <cell r="M290">
            <v>1.7</v>
          </cell>
          <cell r="N290">
            <v>2.7</v>
          </cell>
          <cell r="O290">
            <v>1.1000000000000001</v>
          </cell>
          <cell r="P290">
            <v>2.4</v>
          </cell>
          <cell r="Q290">
            <v>1.2</v>
          </cell>
          <cell r="R290">
            <v>2.8</v>
          </cell>
          <cell r="S290">
            <v>2.1</v>
          </cell>
          <cell r="T290">
            <v>0.4</v>
          </cell>
          <cell r="U290">
            <v>0.4</v>
          </cell>
          <cell r="V290">
            <v>0.4</v>
          </cell>
          <cell r="W290">
            <v>0.4</v>
          </cell>
          <cell r="X290">
            <v>0.2</v>
          </cell>
          <cell r="Y290">
            <v>0.4</v>
          </cell>
          <cell r="Z290">
            <v>0.4</v>
          </cell>
          <cell r="AA290">
            <v>0.4</v>
          </cell>
          <cell r="AB290">
            <v>0.4</v>
          </cell>
        </row>
        <row r="291">
          <cell r="A291">
            <v>43344</v>
          </cell>
          <cell r="B291">
            <v>114.7</v>
          </cell>
          <cell r="C291">
            <v>114</v>
          </cell>
          <cell r="D291">
            <v>113.4</v>
          </cell>
          <cell r="E291">
            <v>112.4</v>
          </cell>
          <cell r="F291">
            <v>110.8</v>
          </cell>
          <cell r="G291">
            <v>112.2</v>
          </cell>
          <cell r="H291">
            <v>110.8</v>
          </cell>
          <cell r="I291">
            <v>112.3</v>
          </cell>
          <cell r="J291">
            <v>113.5</v>
          </cell>
          <cell r="K291">
            <v>2</v>
          </cell>
          <cell r="L291">
            <v>2.2000000000000002</v>
          </cell>
          <cell r="M291">
            <v>1.8</v>
          </cell>
          <cell r="N291">
            <v>1.8</v>
          </cell>
          <cell r="O291">
            <v>1.2</v>
          </cell>
          <cell r="P291">
            <v>2.7</v>
          </cell>
          <cell r="Q291">
            <v>1.3</v>
          </cell>
          <cell r="R291">
            <v>2.5</v>
          </cell>
          <cell r="S291">
            <v>1.9</v>
          </cell>
          <cell r="T291">
            <v>0.6</v>
          </cell>
          <cell r="U291">
            <v>0.2</v>
          </cell>
          <cell r="V291">
            <v>0.4</v>
          </cell>
          <cell r="W291">
            <v>0.3</v>
          </cell>
          <cell r="X291">
            <v>0.5</v>
          </cell>
          <cell r="Y291">
            <v>0.6</v>
          </cell>
          <cell r="Z291">
            <v>0.6</v>
          </cell>
          <cell r="AA291">
            <v>0.6</v>
          </cell>
          <cell r="AB291">
            <v>0.4</v>
          </cell>
        </row>
        <row r="292">
          <cell r="A292">
            <v>43435</v>
          </cell>
          <cell r="B292">
            <v>115.2</v>
          </cell>
          <cell r="C292">
            <v>114.6</v>
          </cell>
          <cell r="D292">
            <v>114</v>
          </cell>
          <cell r="E292">
            <v>113</v>
          </cell>
          <cell r="F292">
            <v>111.3</v>
          </cell>
          <cell r="G292">
            <v>113.6</v>
          </cell>
          <cell r="H292">
            <v>111</v>
          </cell>
          <cell r="I292">
            <v>113.1</v>
          </cell>
          <cell r="J292">
            <v>114.1</v>
          </cell>
          <cell r="K292">
            <v>1.7</v>
          </cell>
          <cell r="L292">
            <v>2</v>
          </cell>
          <cell r="M292">
            <v>1.5</v>
          </cell>
          <cell r="N292">
            <v>1.6</v>
          </cell>
          <cell r="O292">
            <v>1.3</v>
          </cell>
          <cell r="P292">
            <v>3</v>
          </cell>
          <cell r="Q292">
            <v>1.2</v>
          </cell>
          <cell r="R292">
            <v>2.5</v>
          </cell>
          <cell r="S292">
            <v>1.8</v>
          </cell>
          <cell r="T292">
            <v>0.4</v>
          </cell>
          <cell r="U292">
            <v>0.5</v>
          </cell>
          <cell r="V292">
            <v>0.5</v>
          </cell>
          <cell r="W292">
            <v>0.5</v>
          </cell>
          <cell r="X292">
            <v>0.5</v>
          </cell>
          <cell r="Y292">
            <v>1.2</v>
          </cell>
          <cell r="Z292">
            <v>0.2</v>
          </cell>
          <cell r="AA292">
            <v>0.7</v>
          </cell>
          <cell r="AB292">
            <v>0.5</v>
          </cell>
        </row>
        <row r="293">
          <cell r="A293">
            <v>43525</v>
          </cell>
          <cell r="B293">
            <v>115.1</v>
          </cell>
          <cell r="C293">
            <v>114.7</v>
          </cell>
          <cell r="D293">
            <v>114.1</v>
          </cell>
          <cell r="E293">
            <v>113.1</v>
          </cell>
          <cell r="F293">
            <v>111.2</v>
          </cell>
          <cell r="G293">
            <v>113.4</v>
          </cell>
          <cell r="H293">
            <v>110.1</v>
          </cell>
          <cell r="I293">
            <v>113.2</v>
          </cell>
          <cell r="J293">
            <v>114.1</v>
          </cell>
          <cell r="K293">
            <v>1.3</v>
          </cell>
          <cell r="L293">
            <v>1.2</v>
          </cell>
          <cell r="M293">
            <v>1.5</v>
          </cell>
          <cell r="N293">
            <v>1.3</v>
          </cell>
          <cell r="O293">
            <v>1.1000000000000001</v>
          </cell>
          <cell r="P293">
            <v>2.1</v>
          </cell>
          <cell r="Q293">
            <v>0.4</v>
          </cell>
          <cell r="R293">
            <v>1.8</v>
          </cell>
          <cell r="S293">
            <v>1.3</v>
          </cell>
          <cell r="T293">
            <v>-0.1</v>
          </cell>
          <cell r="U293">
            <v>0.1</v>
          </cell>
          <cell r="V293">
            <v>0.1</v>
          </cell>
          <cell r="W293">
            <v>0.1</v>
          </cell>
          <cell r="X293">
            <v>-0.1</v>
          </cell>
          <cell r="Y293">
            <v>-0.2</v>
          </cell>
          <cell r="Z293">
            <v>-0.8</v>
          </cell>
          <cell r="AA293">
            <v>0.1</v>
          </cell>
          <cell r="AB293">
            <v>0</v>
          </cell>
        </row>
        <row r="294">
          <cell r="A294">
            <v>43617</v>
          </cell>
          <cell r="B294">
            <v>115.9</v>
          </cell>
          <cell r="C294">
            <v>115.3</v>
          </cell>
          <cell r="D294">
            <v>114.8</v>
          </cell>
          <cell r="E294">
            <v>113.7</v>
          </cell>
          <cell r="F294">
            <v>112</v>
          </cell>
          <cell r="G294">
            <v>114.1</v>
          </cell>
          <cell r="H294">
            <v>111</v>
          </cell>
          <cell r="I294">
            <v>113.5</v>
          </cell>
          <cell r="J294">
            <v>114.8</v>
          </cell>
          <cell r="K294">
            <v>1.7</v>
          </cell>
          <cell r="L294">
            <v>1.3</v>
          </cell>
          <cell r="M294">
            <v>1.7</v>
          </cell>
          <cell r="N294">
            <v>1.4</v>
          </cell>
          <cell r="O294">
            <v>1.6</v>
          </cell>
          <cell r="P294">
            <v>2.2999999999999998</v>
          </cell>
          <cell r="Q294">
            <v>0.8</v>
          </cell>
          <cell r="R294">
            <v>1.7</v>
          </cell>
          <cell r="S294">
            <v>1.6</v>
          </cell>
          <cell r="T294">
            <v>0.7</v>
          </cell>
          <cell r="U294">
            <v>0.5</v>
          </cell>
          <cell r="V294">
            <v>0.6</v>
          </cell>
          <cell r="W294">
            <v>0.5</v>
          </cell>
          <cell r="X294">
            <v>0.7</v>
          </cell>
          <cell r="Y294">
            <v>0.6</v>
          </cell>
          <cell r="Z294">
            <v>0.8</v>
          </cell>
          <cell r="AA294">
            <v>0.3</v>
          </cell>
          <cell r="AB294">
            <v>0.6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AR76"/>
  <sheetViews>
    <sheetView tabSelected="1" zoomScaleNormal="100" workbookViewId="0">
      <selection activeCell="G25" sqref="G25"/>
    </sheetView>
  </sheetViews>
  <sheetFormatPr defaultRowHeight="12.75" x14ac:dyDescent="0.2"/>
  <cols>
    <col min="1" max="2" width="1.42578125" style="250" customWidth="1"/>
    <col min="3" max="3" width="71.5703125" style="250" bestFit="1" customWidth="1"/>
    <col min="4" max="4" width="52.7109375" style="250" bestFit="1" customWidth="1"/>
    <col min="5" max="5" width="14.5703125" style="250" bestFit="1" customWidth="1"/>
    <col min="6" max="8" width="10.140625" style="250" customWidth="1"/>
    <col min="9" max="9" width="20" style="250" bestFit="1" customWidth="1"/>
    <col min="10" max="10" width="20" style="250" customWidth="1"/>
    <col min="11" max="11" width="10.140625" style="250" customWidth="1"/>
    <col min="12" max="13" width="20" style="250" customWidth="1"/>
    <col min="14" max="44" width="9.140625" style="250" customWidth="1"/>
    <col min="45" max="16384" width="9.140625" style="250"/>
  </cols>
  <sheetData>
    <row r="1" spans="2:39" s="246" customFormat="1" ht="15.75" customHeight="1" x14ac:dyDescent="0.25">
      <c r="C1" s="247" t="s">
        <v>391</v>
      </c>
      <c r="D1" s="248"/>
      <c r="E1" s="248"/>
      <c r="F1" s="248"/>
      <c r="G1" s="248"/>
      <c r="H1" s="248"/>
      <c r="I1" s="248"/>
      <c r="J1" s="248"/>
      <c r="K1" s="248"/>
      <c r="L1" s="248"/>
      <c r="M1" s="249"/>
    </row>
    <row r="2" spans="2:39" x14ac:dyDescent="0.2">
      <c r="C2" s="251"/>
      <c r="D2" s="252"/>
      <c r="E2" s="252"/>
      <c r="F2" s="252"/>
      <c r="G2" s="252"/>
      <c r="H2" s="252"/>
      <c r="I2" s="252"/>
      <c r="J2" s="252"/>
      <c r="K2" s="252"/>
      <c r="L2" s="252"/>
      <c r="M2" s="253"/>
    </row>
    <row r="3" spans="2:39" x14ac:dyDescent="0.2">
      <c r="C3" s="251"/>
      <c r="D3" s="252"/>
      <c r="E3" s="252"/>
      <c r="F3" s="252"/>
      <c r="G3" s="252"/>
      <c r="H3" s="252"/>
      <c r="I3" s="252"/>
      <c r="J3" s="252"/>
      <c r="K3" s="252"/>
      <c r="L3" s="252"/>
      <c r="M3" s="253"/>
    </row>
    <row r="4" spans="2:39" ht="15" x14ac:dyDescent="0.25">
      <c r="C4" s="309" t="s">
        <v>290</v>
      </c>
      <c r="D4" s="310" t="s">
        <v>110</v>
      </c>
      <c r="E4" s="254" t="s">
        <v>100</v>
      </c>
      <c r="F4" s="255"/>
      <c r="G4" s="256"/>
      <c r="H4" s="252"/>
      <c r="I4" s="330" t="s">
        <v>291</v>
      </c>
      <c r="J4" s="331"/>
      <c r="K4" s="252"/>
      <c r="L4" s="330" t="s">
        <v>490</v>
      </c>
      <c r="M4" s="337"/>
    </row>
    <row r="5" spans="2:39" ht="15" customHeight="1" x14ac:dyDescent="0.2">
      <c r="C5" s="311"/>
      <c r="D5" s="312"/>
      <c r="E5" s="257"/>
      <c r="F5" s="252"/>
      <c r="G5" s="258"/>
      <c r="H5" s="252"/>
      <c r="I5" s="332"/>
      <c r="J5" s="333"/>
      <c r="K5" s="252"/>
      <c r="L5" s="332"/>
      <c r="M5" s="338"/>
    </row>
    <row r="6" spans="2:39" ht="12.75" customHeight="1" x14ac:dyDescent="0.2">
      <c r="C6" s="313" t="s">
        <v>392</v>
      </c>
      <c r="D6" s="314" t="s">
        <v>392</v>
      </c>
      <c r="E6" s="259"/>
      <c r="F6" s="260"/>
      <c r="G6" s="261"/>
      <c r="H6" s="252"/>
      <c r="I6" s="334" t="s">
        <v>492</v>
      </c>
      <c r="J6" s="335"/>
      <c r="K6" s="252"/>
      <c r="L6" s="334" t="s">
        <v>491</v>
      </c>
      <c r="M6" s="339"/>
    </row>
    <row r="7" spans="2:39" ht="15" customHeight="1" x14ac:dyDescent="0.2">
      <c r="C7" s="315" t="s">
        <v>558</v>
      </c>
      <c r="D7" s="316" t="s">
        <v>558</v>
      </c>
      <c r="E7" s="262" t="s">
        <v>433</v>
      </c>
      <c r="F7" s="252"/>
      <c r="G7" s="258"/>
      <c r="H7" s="252"/>
      <c r="I7" s="336" t="s">
        <v>66</v>
      </c>
      <c r="J7" s="336" t="s">
        <v>247</v>
      </c>
      <c r="K7" s="252"/>
      <c r="L7" s="336" t="s">
        <v>66</v>
      </c>
      <c r="M7" s="340" t="s">
        <v>247</v>
      </c>
    </row>
    <row r="8" spans="2:39" ht="15" customHeight="1" x14ac:dyDescent="0.2">
      <c r="B8" s="252"/>
      <c r="C8" s="315" t="s">
        <v>559</v>
      </c>
      <c r="D8" s="317" t="s">
        <v>393</v>
      </c>
      <c r="E8" s="262" t="s">
        <v>394</v>
      </c>
      <c r="F8" s="252"/>
      <c r="G8" s="258"/>
      <c r="H8" s="252"/>
      <c r="I8" s="341">
        <v>1</v>
      </c>
      <c r="J8" s="263">
        <v>11000</v>
      </c>
      <c r="K8" s="252"/>
      <c r="L8" s="341">
        <v>1</v>
      </c>
      <c r="M8" s="264">
        <v>10000</v>
      </c>
    </row>
    <row r="9" spans="2:39" ht="15" customHeight="1" x14ac:dyDescent="0.2">
      <c r="C9" s="318"/>
      <c r="D9" s="319"/>
      <c r="E9" s="265"/>
      <c r="F9" s="252"/>
      <c r="G9" s="258"/>
      <c r="H9" s="252"/>
      <c r="I9" s="341">
        <v>2</v>
      </c>
      <c r="J9" s="263">
        <v>11000</v>
      </c>
      <c r="K9" s="252"/>
      <c r="L9" s="341">
        <v>2</v>
      </c>
      <c r="M9" s="264">
        <v>10000</v>
      </c>
    </row>
    <row r="10" spans="2:39" ht="15" customHeight="1" x14ac:dyDescent="0.2">
      <c r="C10" s="313" t="s">
        <v>248</v>
      </c>
      <c r="D10" s="320" t="s">
        <v>248</v>
      </c>
      <c r="E10" s="259"/>
      <c r="F10" s="260"/>
      <c r="G10" s="261"/>
      <c r="H10" s="252"/>
      <c r="I10" s="341">
        <v>3</v>
      </c>
      <c r="J10" s="263">
        <v>11000</v>
      </c>
      <c r="K10" s="266"/>
      <c r="L10" s="341">
        <v>3</v>
      </c>
      <c r="M10" s="264">
        <v>10000</v>
      </c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</row>
    <row r="11" spans="2:39" x14ac:dyDescent="0.2">
      <c r="B11" s="252"/>
      <c r="C11" s="321" t="s">
        <v>273</v>
      </c>
      <c r="D11" s="322" t="s">
        <v>246</v>
      </c>
      <c r="E11" s="268">
        <v>0.04</v>
      </c>
      <c r="F11" s="252"/>
      <c r="G11" s="258"/>
      <c r="H11" s="252"/>
      <c r="I11" s="341">
        <v>4</v>
      </c>
      <c r="J11" s="263">
        <v>11000</v>
      </c>
      <c r="K11" s="266"/>
      <c r="L11" s="341">
        <v>4</v>
      </c>
      <c r="M11" s="264">
        <v>10000</v>
      </c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</row>
    <row r="12" spans="2:39" x14ac:dyDescent="0.2">
      <c r="C12" s="315" t="s">
        <v>445</v>
      </c>
      <c r="D12" s="323" t="s">
        <v>459</v>
      </c>
      <c r="E12" s="269">
        <v>2021</v>
      </c>
      <c r="F12" s="252"/>
      <c r="G12" s="258"/>
      <c r="H12" s="252"/>
      <c r="I12" s="341">
        <v>5</v>
      </c>
      <c r="J12" s="263">
        <v>11000</v>
      </c>
      <c r="K12" s="266"/>
      <c r="L12" s="341">
        <v>5</v>
      </c>
      <c r="M12" s="264">
        <v>10000</v>
      </c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</row>
    <row r="13" spans="2:39" x14ac:dyDescent="0.2">
      <c r="C13" s="315" t="s">
        <v>109</v>
      </c>
      <c r="D13" s="316"/>
      <c r="E13" s="252"/>
      <c r="F13" s="252"/>
      <c r="G13" s="258"/>
      <c r="H13" s="252"/>
      <c r="I13" s="341">
        <v>6</v>
      </c>
      <c r="J13" s="263">
        <v>11000</v>
      </c>
      <c r="K13" s="252"/>
      <c r="L13" s="341">
        <v>6</v>
      </c>
      <c r="M13" s="264">
        <v>10000</v>
      </c>
      <c r="AM13" s="267"/>
    </row>
    <row r="14" spans="2:39" x14ac:dyDescent="0.2">
      <c r="B14" s="252"/>
      <c r="C14" s="313" t="s">
        <v>112</v>
      </c>
      <c r="D14" s="320" t="s">
        <v>112</v>
      </c>
      <c r="E14" s="270"/>
      <c r="F14" s="271"/>
      <c r="G14" s="272"/>
      <c r="H14" s="252"/>
      <c r="I14" s="341">
        <v>7</v>
      </c>
      <c r="J14" s="263">
        <v>11000</v>
      </c>
      <c r="K14" s="266"/>
      <c r="L14" s="341">
        <v>7</v>
      </c>
      <c r="M14" s="264">
        <v>10000</v>
      </c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</row>
    <row r="15" spans="2:39" x14ac:dyDescent="0.2">
      <c r="C15" s="321" t="s">
        <v>281</v>
      </c>
      <c r="D15" s="322" t="s">
        <v>114</v>
      </c>
      <c r="E15" s="273">
        <v>100000000</v>
      </c>
      <c r="F15" s="266"/>
      <c r="G15" s="274"/>
      <c r="H15" s="252"/>
      <c r="I15" s="341">
        <v>8</v>
      </c>
      <c r="J15" s="263">
        <v>11000</v>
      </c>
      <c r="K15" s="266"/>
      <c r="L15" s="341">
        <v>8</v>
      </c>
      <c r="M15" s="264">
        <v>10000</v>
      </c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</row>
    <row r="16" spans="2:39" x14ac:dyDescent="0.2">
      <c r="C16" s="315"/>
      <c r="D16" s="316"/>
      <c r="E16" s="252"/>
      <c r="F16" s="266"/>
      <c r="G16" s="274"/>
      <c r="H16" s="252"/>
      <c r="I16" s="341">
        <v>9</v>
      </c>
      <c r="J16" s="263">
        <v>11000</v>
      </c>
      <c r="K16" s="266"/>
      <c r="L16" s="341">
        <v>9</v>
      </c>
      <c r="M16" s="264">
        <v>10000</v>
      </c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</row>
    <row r="17" spans="3:44" x14ac:dyDescent="0.2">
      <c r="C17" s="313" t="s">
        <v>554</v>
      </c>
      <c r="D17" s="320" t="s">
        <v>556</v>
      </c>
      <c r="E17" s="260"/>
      <c r="F17" s="260"/>
      <c r="G17" s="272"/>
      <c r="H17" s="252"/>
      <c r="I17" s="341">
        <v>10</v>
      </c>
      <c r="J17" s="263">
        <v>11000</v>
      </c>
      <c r="K17" s="275"/>
      <c r="L17" s="341">
        <v>10</v>
      </c>
      <c r="M17" s="264">
        <v>10000</v>
      </c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</row>
    <row r="18" spans="3:44" x14ac:dyDescent="0.2">
      <c r="C18" s="321" t="s">
        <v>555</v>
      </c>
      <c r="D18" s="322" t="s">
        <v>557</v>
      </c>
      <c r="E18" s="277">
        <v>30</v>
      </c>
      <c r="F18" s="266"/>
      <c r="G18" s="258"/>
      <c r="H18" s="252"/>
      <c r="I18" s="341">
        <v>11</v>
      </c>
      <c r="J18" s="263">
        <v>11000</v>
      </c>
      <c r="K18" s="275"/>
      <c r="L18" s="341">
        <v>11</v>
      </c>
      <c r="M18" s="264">
        <v>10000</v>
      </c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</row>
    <row r="19" spans="3:44" x14ac:dyDescent="0.2">
      <c r="C19" s="315"/>
      <c r="D19" s="316"/>
      <c r="E19" s="278"/>
      <c r="F19" s="266"/>
      <c r="G19" s="274"/>
      <c r="H19" s="252"/>
      <c r="I19" s="341">
        <v>12</v>
      </c>
      <c r="J19" s="263">
        <v>11000</v>
      </c>
      <c r="K19" s="279"/>
      <c r="L19" s="341">
        <v>12</v>
      </c>
      <c r="M19" s="264">
        <v>10000</v>
      </c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P19" s="276"/>
      <c r="AQ19" s="276"/>
      <c r="AR19" s="276"/>
    </row>
    <row r="20" spans="3:44" x14ac:dyDescent="0.2">
      <c r="C20" s="313" t="s">
        <v>243</v>
      </c>
      <c r="D20" s="320" t="s">
        <v>88</v>
      </c>
      <c r="E20" s="270"/>
      <c r="F20" s="271"/>
      <c r="G20" s="272"/>
      <c r="H20" s="252"/>
      <c r="I20" s="341">
        <v>13</v>
      </c>
      <c r="J20" s="263">
        <v>11000</v>
      </c>
      <c r="K20" s="279"/>
      <c r="L20" s="341">
        <v>13</v>
      </c>
      <c r="M20" s="264">
        <v>10000</v>
      </c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P20" s="276"/>
      <c r="AQ20" s="276"/>
      <c r="AR20" s="276"/>
    </row>
    <row r="21" spans="3:44" x14ac:dyDescent="0.2">
      <c r="C21" s="321" t="s">
        <v>585</v>
      </c>
      <c r="D21" s="322" t="s">
        <v>586</v>
      </c>
      <c r="E21" s="281" t="s">
        <v>588</v>
      </c>
      <c r="F21" s="275"/>
      <c r="G21" s="274"/>
      <c r="H21" s="252"/>
      <c r="I21" s="341">
        <v>14</v>
      </c>
      <c r="J21" s="263"/>
      <c r="K21" s="252"/>
      <c r="L21" s="341">
        <v>14</v>
      </c>
      <c r="M21" s="264">
        <v>10000</v>
      </c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P21" s="276"/>
      <c r="AQ21" s="276"/>
      <c r="AR21" s="276"/>
    </row>
    <row r="22" spans="3:44" x14ac:dyDescent="0.2">
      <c r="C22" s="321" t="s">
        <v>282</v>
      </c>
      <c r="D22" s="322" t="str">
        <f>IF($E$21="Network", "AADT not used for Network Assessment", "Average Annual Daily Traffic (AADT, number)")</f>
        <v>Average Annual Daily Traffic (AADT, number)</v>
      </c>
      <c r="E22" s="282">
        <v>1000</v>
      </c>
      <c r="F22" s="275"/>
      <c r="G22" s="274"/>
      <c r="H22" s="252"/>
      <c r="I22" s="341">
        <v>15</v>
      </c>
      <c r="J22" s="263">
        <v>11000</v>
      </c>
      <c r="K22" s="252"/>
      <c r="L22" s="341">
        <v>15</v>
      </c>
      <c r="M22" s="264">
        <v>10000</v>
      </c>
      <c r="AP22" s="276"/>
      <c r="AQ22" s="276"/>
      <c r="AR22" s="276"/>
    </row>
    <row r="23" spans="3:44" x14ac:dyDescent="0.2">
      <c r="C23" s="324" t="s">
        <v>366</v>
      </c>
      <c r="D23" s="323" t="s">
        <v>94</v>
      </c>
      <c r="E23" s="283">
        <v>0.2</v>
      </c>
      <c r="F23" s="275"/>
      <c r="G23" s="284"/>
      <c r="H23" s="252"/>
      <c r="I23" s="341">
        <v>16</v>
      </c>
      <c r="J23" s="263">
        <v>11000</v>
      </c>
      <c r="K23" s="252"/>
      <c r="L23" s="341">
        <v>16</v>
      </c>
      <c r="M23" s="264">
        <v>10000</v>
      </c>
      <c r="AP23" s="276"/>
      <c r="AQ23" s="276"/>
      <c r="AR23" s="276"/>
    </row>
    <row r="24" spans="3:44" x14ac:dyDescent="0.2">
      <c r="C24" s="324" t="s">
        <v>283</v>
      </c>
      <c r="D24" s="323" t="s">
        <v>108</v>
      </c>
      <c r="E24" s="285">
        <v>0.02</v>
      </c>
      <c r="F24" s="279"/>
      <c r="G24" s="284"/>
      <c r="H24" s="252"/>
      <c r="I24" s="341">
        <v>17</v>
      </c>
      <c r="J24" s="263">
        <v>11000</v>
      </c>
      <c r="K24" s="252"/>
      <c r="L24" s="341">
        <v>17</v>
      </c>
      <c r="M24" s="264">
        <v>10000</v>
      </c>
      <c r="AP24" s="276"/>
      <c r="AQ24" s="276"/>
      <c r="AR24" s="276"/>
    </row>
    <row r="25" spans="3:44" x14ac:dyDescent="0.2">
      <c r="C25" s="324" t="s">
        <v>581</v>
      </c>
      <c r="D25" s="322" t="str">
        <f>IF($E$21="Network", "Average Speed not used for Network Assessment", "Including/excluding intersection delay?")</f>
        <v>Including/excluding intersection delay?</v>
      </c>
      <c r="E25" s="286" t="s">
        <v>584</v>
      </c>
      <c r="F25" s="279"/>
      <c r="G25" s="284"/>
      <c r="H25" s="252"/>
      <c r="I25" s="341">
        <v>18</v>
      </c>
      <c r="J25" s="263">
        <v>11000</v>
      </c>
      <c r="K25" s="252"/>
      <c r="L25" s="341">
        <v>18</v>
      </c>
      <c r="M25" s="264">
        <v>10000</v>
      </c>
      <c r="AP25" s="276"/>
      <c r="AQ25" s="276"/>
      <c r="AR25" s="276"/>
    </row>
    <row r="26" spans="3:44" x14ac:dyDescent="0.2">
      <c r="C26" s="324" t="s">
        <v>284</v>
      </c>
      <c r="D26" s="322" t="str">
        <f>IF($E$21="Network", "Average Speed not used for Network Assessment", "Base Case - Average Speed (km/hr)")</f>
        <v>Base Case - Average Speed (km/hr)</v>
      </c>
      <c r="E26" s="269">
        <v>70</v>
      </c>
      <c r="F26" s="279"/>
      <c r="G26" s="287"/>
      <c r="H26" s="252"/>
      <c r="I26" s="341">
        <v>19</v>
      </c>
      <c r="J26" s="263">
        <v>11000</v>
      </c>
      <c r="K26" s="252"/>
      <c r="L26" s="341">
        <v>19</v>
      </c>
      <c r="M26" s="264">
        <v>10000</v>
      </c>
      <c r="AP26" s="276"/>
      <c r="AQ26" s="276"/>
      <c r="AR26" s="276"/>
    </row>
    <row r="27" spans="3:44" x14ac:dyDescent="0.2">
      <c r="C27" s="324" t="s">
        <v>285</v>
      </c>
      <c r="D27" s="322" t="str">
        <f>IF($E$21="Network", "Average Speed not used for Network Assessment", "Project Case - Average Speed (km/hr)")</f>
        <v>Project Case - Average Speed (km/hr)</v>
      </c>
      <c r="E27" s="269">
        <v>70</v>
      </c>
      <c r="F27" s="252"/>
      <c r="G27" s="287"/>
      <c r="H27" s="252"/>
      <c r="I27" s="341">
        <v>20</v>
      </c>
      <c r="J27" s="263">
        <v>11000</v>
      </c>
      <c r="K27" s="252"/>
      <c r="L27" s="341">
        <v>20</v>
      </c>
      <c r="M27" s="264">
        <v>10000</v>
      </c>
      <c r="AP27" s="276"/>
      <c r="AQ27" s="276"/>
      <c r="AR27" s="276"/>
    </row>
    <row r="28" spans="3:44" x14ac:dyDescent="0.2">
      <c r="C28" s="324" t="s">
        <v>274</v>
      </c>
      <c r="D28" s="322" t="str">
        <f>IF($E$21="Network", "Project Length not used for Network Assessment", "Project Length (km)")</f>
        <v>Project Length (km)</v>
      </c>
      <c r="E28" s="269">
        <v>5</v>
      </c>
      <c r="F28" s="252"/>
      <c r="G28" s="258"/>
      <c r="H28" s="252"/>
      <c r="I28" s="341">
        <v>21</v>
      </c>
      <c r="J28" s="263">
        <v>11000</v>
      </c>
      <c r="K28" s="252"/>
      <c r="L28" s="341">
        <v>21</v>
      </c>
      <c r="M28" s="264">
        <v>10000</v>
      </c>
    </row>
    <row r="29" spans="3:44" x14ac:dyDescent="0.2">
      <c r="C29" s="325" t="s">
        <v>590</v>
      </c>
      <c r="D29" s="326" t="str">
        <f>IF($E$21="Corridor", "VKT Not used for Corridor Assessment", "Base Case - Network VKT - Kilometres per Day")</f>
        <v>VKT Not used for Corridor Assessment</v>
      </c>
      <c r="E29" s="288">
        <v>100000</v>
      </c>
      <c r="F29" s="252"/>
      <c r="G29" s="258"/>
      <c r="H29" s="252"/>
      <c r="I29" s="341">
        <v>22</v>
      </c>
      <c r="J29" s="263">
        <v>11000</v>
      </c>
      <c r="K29" s="252"/>
      <c r="L29" s="341">
        <v>22</v>
      </c>
      <c r="M29" s="264">
        <v>10000</v>
      </c>
    </row>
    <row r="30" spans="3:44" x14ac:dyDescent="0.2">
      <c r="C30" s="325" t="s">
        <v>591</v>
      </c>
      <c r="D30" s="326" t="str">
        <f>IF($E$21="Corridor", "VHT Not used for Corridor Assessment", "Base Case - Network VHT - Hours per Day")</f>
        <v>VHT Not used for Corridor Assessment</v>
      </c>
      <c r="E30" s="288">
        <v>2000</v>
      </c>
      <c r="F30" s="252"/>
      <c r="G30" s="258"/>
      <c r="H30" s="252"/>
      <c r="I30" s="341">
        <v>23</v>
      </c>
      <c r="J30" s="263">
        <v>11000</v>
      </c>
      <c r="K30" s="252"/>
      <c r="L30" s="341">
        <v>23</v>
      </c>
      <c r="M30" s="264">
        <v>10000</v>
      </c>
    </row>
    <row r="31" spans="3:44" x14ac:dyDescent="0.2">
      <c r="C31" s="325" t="s">
        <v>592</v>
      </c>
      <c r="D31" s="326" t="str">
        <f>IF($E$21="Corridor", "VKT Not used for Corridor Assessment", "Project Case - Network VKT - Kilometres per Day")</f>
        <v>VKT Not used for Corridor Assessment</v>
      </c>
      <c r="E31" s="288">
        <v>100000</v>
      </c>
      <c r="F31" s="252"/>
      <c r="G31" s="258"/>
      <c r="H31" s="252"/>
      <c r="I31" s="341">
        <v>24</v>
      </c>
      <c r="J31" s="263">
        <v>11000</v>
      </c>
      <c r="K31" s="252"/>
      <c r="L31" s="341">
        <v>24</v>
      </c>
      <c r="M31" s="264">
        <v>10000</v>
      </c>
    </row>
    <row r="32" spans="3:44" x14ac:dyDescent="0.2">
      <c r="C32" s="325" t="s">
        <v>593</v>
      </c>
      <c r="D32" s="326" t="str">
        <f>IF($E$21="Corridor", "VHT Not used for Corridor Assessment", "Project Case - Network VHT - Hours per Day")</f>
        <v>VHT Not used for Corridor Assessment</v>
      </c>
      <c r="E32" s="288">
        <v>1980</v>
      </c>
      <c r="F32" s="252"/>
      <c r="G32" s="258"/>
      <c r="H32" s="252"/>
      <c r="I32" s="341">
        <v>25</v>
      </c>
      <c r="J32" s="263">
        <v>11000</v>
      </c>
      <c r="K32" s="289"/>
      <c r="L32" s="341">
        <v>25</v>
      </c>
      <c r="M32" s="264">
        <v>10000</v>
      </c>
    </row>
    <row r="33" spans="3:38" x14ac:dyDescent="0.2">
      <c r="C33" s="324" t="str">
        <f>IF(AND($E$7="Rural", $E$8="Free-Flow"), "Estimate the average level of roughness under the base case", "Roughness not used in this Cost Model")</f>
        <v>Roughness not used in this Cost Model</v>
      </c>
      <c r="D33" s="323" t="str">
        <f>IF(AND($E$7="Rural", $E$8="Free-Flow"), "Base Case - Roughness (IRI)", "Roughness not used in this Cost Model")</f>
        <v>Roughness not used in this Cost Model</v>
      </c>
      <c r="E33" s="269">
        <v>3.0000000000000018</v>
      </c>
      <c r="F33" s="252"/>
      <c r="G33" s="258"/>
      <c r="H33" s="252"/>
      <c r="I33" s="341">
        <v>26</v>
      </c>
      <c r="J33" s="263">
        <v>11000</v>
      </c>
      <c r="K33" s="289"/>
      <c r="L33" s="341">
        <v>26</v>
      </c>
      <c r="M33" s="264">
        <v>10000</v>
      </c>
    </row>
    <row r="34" spans="3:38" x14ac:dyDescent="0.2">
      <c r="C34" s="324" t="str">
        <f>IF(AND($E$7="Rural", $E$8="Free-Flow"), "Estimate the average level of roughness under the project case", "Roughness not used in this Cost Model")</f>
        <v>Roughness not used in this Cost Model</v>
      </c>
      <c r="D34" s="323" t="str">
        <f>IF(AND($E$7="Rural", $E$8="Free-Flow"), "Project Case - Roughness (IRI)", "Roughness not used in this Cost Model")</f>
        <v>Roughness not used in this Cost Model</v>
      </c>
      <c r="E34" s="269">
        <v>3.0000000000000018</v>
      </c>
      <c r="F34" s="252"/>
      <c r="G34" s="258"/>
      <c r="H34" s="252"/>
      <c r="I34" s="341">
        <v>27</v>
      </c>
      <c r="J34" s="263">
        <v>11000</v>
      </c>
      <c r="K34" s="289"/>
      <c r="L34" s="341">
        <v>27</v>
      </c>
      <c r="M34" s="264">
        <v>10000</v>
      </c>
    </row>
    <row r="35" spans="3:38" x14ac:dyDescent="0.2">
      <c r="C35" s="315"/>
      <c r="D35" s="316"/>
      <c r="E35" s="252"/>
      <c r="F35" s="252"/>
      <c r="G35" s="258"/>
      <c r="H35" s="252"/>
      <c r="I35" s="341">
        <v>28</v>
      </c>
      <c r="J35" s="263">
        <v>11000</v>
      </c>
      <c r="K35" s="252"/>
      <c r="L35" s="341">
        <v>28</v>
      </c>
      <c r="M35" s="264">
        <v>10000</v>
      </c>
    </row>
    <row r="36" spans="3:38" x14ac:dyDescent="0.2">
      <c r="C36" s="313" t="str">
        <f>IF($E$25="Including", "Intersection Upgrade Travel Time Savings Already Accounted For in Average Speed", "Intersection Upgrade Travel Time Savings Data")</f>
        <v>Intersection Upgrade Travel Time Savings Data</v>
      </c>
      <c r="D36" s="320" t="s">
        <v>113</v>
      </c>
      <c r="E36" s="259" t="s">
        <v>62</v>
      </c>
      <c r="F36" s="290" t="s">
        <v>488</v>
      </c>
      <c r="G36" s="261"/>
      <c r="H36" s="260"/>
      <c r="I36" s="341">
        <v>29</v>
      </c>
      <c r="J36" s="263">
        <v>11000</v>
      </c>
      <c r="K36" s="252"/>
      <c r="L36" s="341">
        <v>29</v>
      </c>
      <c r="M36" s="264">
        <v>10000</v>
      </c>
    </row>
    <row r="37" spans="3:38" x14ac:dyDescent="0.2">
      <c r="C37" s="321" t="s">
        <v>480</v>
      </c>
      <c r="D37" s="322" t="str">
        <f>IF(OR($E$25="Including", $E$21="Network"), "Intersection Upgrade Travel Time Savings Already Accounted For", "Roundabouts")</f>
        <v>Roundabouts</v>
      </c>
      <c r="E37" s="291">
        <v>0</v>
      </c>
      <c r="F37" s="292">
        <v>50</v>
      </c>
      <c r="G37" s="293"/>
      <c r="H37" s="252"/>
      <c r="I37" s="341">
        <v>30</v>
      </c>
      <c r="J37" s="263">
        <v>11000</v>
      </c>
      <c r="K37" s="252"/>
      <c r="L37" s="341">
        <v>30</v>
      </c>
      <c r="M37" s="264">
        <v>10000</v>
      </c>
    </row>
    <row r="38" spans="3:38" x14ac:dyDescent="0.2">
      <c r="C38" s="324" t="s">
        <v>481</v>
      </c>
      <c r="D38" s="322" t="str">
        <f>IF(OR($E$25="Including", $E$21="Network"), "Intersection Upgrade Travel Time Savings Already Accounted For", "Signalised")</f>
        <v>Signalised</v>
      </c>
      <c r="E38" s="269">
        <v>0</v>
      </c>
      <c r="F38" s="294">
        <v>20</v>
      </c>
      <c r="G38" s="258"/>
      <c r="H38" s="252"/>
      <c r="I38" s="252"/>
      <c r="J38" s="252"/>
      <c r="K38" s="252"/>
      <c r="L38" s="252"/>
      <c r="M38" s="253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</row>
    <row r="39" spans="3:38" x14ac:dyDescent="0.2">
      <c r="C39" s="324" t="s">
        <v>482</v>
      </c>
      <c r="D39" s="322" t="str">
        <f>IF(OR($E$25="Including", $E$21="Network"), "Intersection Upgrade Travel Time Savings Already Accounted For", "Unsignalised")</f>
        <v>Unsignalised</v>
      </c>
      <c r="E39" s="269">
        <v>0</v>
      </c>
      <c r="F39" s="294">
        <v>6</v>
      </c>
      <c r="G39" s="258"/>
      <c r="H39" s="252"/>
      <c r="I39" s="252"/>
      <c r="J39" s="252"/>
      <c r="K39" s="252"/>
      <c r="L39" s="252"/>
      <c r="M39" s="253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</row>
    <row r="40" spans="3:38" x14ac:dyDescent="0.2">
      <c r="C40" s="324" t="s">
        <v>483</v>
      </c>
      <c r="D40" s="322" t="str">
        <f>IF(OR($E$25="Including", $E$21="Network"), "Intersection Upgrade Travel Time Savings Already Accounted For", "Other Intersection (Level Crossings etc)")</f>
        <v>Other Intersection (Level Crossings etc)</v>
      </c>
      <c r="E40" s="269">
        <v>0</v>
      </c>
      <c r="F40" s="294">
        <v>60</v>
      </c>
      <c r="G40" s="258"/>
      <c r="H40" s="252"/>
      <c r="I40" s="252"/>
      <c r="J40" s="252"/>
      <c r="K40" s="252"/>
      <c r="L40" s="252"/>
      <c r="M40" s="253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</row>
    <row r="41" spans="3:38" x14ac:dyDescent="0.2">
      <c r="C41" s="321" t="s">
        <v>484</v>
      </c>
      <c r="D41" s="322" t="str">
        <f>IF(OR($E$25="Including", $E$21="Network"), "Intersection Upgrade Travel Time Savings Already Accounted For", "Roundabouts")</f>
        <v>Roundabouts</v>
      </c>
      <c r="E41" s="291">
        <v>0</v>
      </c>
      <c r="F41" s="292">
        <v>25</v>
      </c>
      <c r="G41" s="258"/>
      <c r="H41" s="252"/>
      <c r="I41" s="252"/>
      <c r="J41" s="252"/>
      <c r="K41" s="252"/>
      <c r="L41" s="252"/>
      <c r="M41" s="253"/>
    </row>
    <row r="42" spans="3:38" x14ac:dyDescent="0.2">
      <c r="C42" s="324" t="s">
        <v>485</v>
      </c>
      <c r="D42" s="322" t="str">
        <f>IF(OR($E$25="Including", $E$21="Network"), "Intersection Upgrade Travel Time Savings Already Accounted For", "Signalised")</f>
        <v>Signalised</v>
      </c>
      <c r="E42" s="269">
        <v>0</v>
      </c>
      <c r="F42" s="294">
        <v>10</v>
      </c>
      <c r="G42" s="258"/>
      <c r="H42" s="252"/>
      <c r="I42" s="252"/>
      <c r="J42" s="252"/>
      <c r="K42" s="252"/>
      <c r="L42" s="252"/>
      <c r="M42" s="253"/>
    </row>
    <row r="43" spans="3:38" x14ac:dyDescent="0.2">
      <c r="C43" s="324" t="s">
        <v>486</v>
      </c>
      <c r="D43" s="322" t="str">
        <f>IF(OR($E$25="Including", $E$21="Network"), "Intersection Upgrade Travel Time Savings Already Accounted For", "Unsignalised")</f>
        <v>Unsignalised</v>
      </c>
      <c r="E43" s="269">
        <v>0</v>
      </c>
      <c r="F43" s="294">
        <v>3</v>
      </c>
      <c r="G43" s="258"/>
      <c r="H43" s="252"/>
      <c r="I43" s="252"/>
      <c r="J43" s="252"/>
      <c r="K43" s="252"/>
      <c r="L43" s="252"/>
      <c r="M43" s="253"/>
    </row>
    <row r="44" spans="3:38" x14ac:dyDescent="0.2">
      <c r="C44" s="324" t="s">
        <v>487</v>
      </c>
      <c r="D44" s="322" t="str">
        <f>IF(OR($E$25="Including", $E$21="Network"), "Intersection Upgrade Travel Time Savings Already Accounted For", "Other Intersection (Level Crossings etc)")</f>
        <v>Other Intersection (Level Crossings etc)</v>
      </c>
      <c r="E44" s="269">
        <v>0</v>
      </c>
      <c r="F44" s="294">
        <v>30</v>
      </c>
      <c r="G44" s="258"/>
      <c r="H44" s="252"/>
      <c r="I44" s="252"/>
      <c r="J44" s="252"/>
      <c r="K44" s="252"/>
      <c r="L44" s="252"/>
      <c r="M44" s="253"/>
    </row>
    <row r="45" spans="3:38" x14ac:dyDescent="0.2">
      <c r="C45" s="315"/>
      <c r="D45" s="316"/>
      <c r="E45" s="296"/>
      <c r="F45" s="289"/>
      <c r="G45" s="297"/>
      <c r="H45" s="252"/>
      <c r="I45" s="252"/>
      <c r="J45" s="252"/>
      <c r="K45" s="252"/>
      <c r="L45" s="252"/>
      <c r="M45" s="253"/>
    </row>
    <row r="46" spans="3:38" x14ac:dyDescent="0.2">
      <c r="C46" s="313" t="s">
        <v>288</v>
      </c>
      <c r="D46" s="320" t="s">
        <v>105</v>
      </c>
      <c r="E46" s="298"/>
      <c r="F46" s="299"/>
      <c r="G46" s="300"/>
      <c r="H46" s="252"/>
      <c r="I46" s="252"/>
      <c r="J46" s="252"/>
      <c r="K46" s="252"/>
      <c r="L46" s="252"/>
      <c r="M46" s="253"/>
    </row>
    <row r="47" spans="3:38" x14ac:dyDescent="0.2">
      <c r="C47" s="321" t="s">
        <v>475</v>
      </c>
      <c r="D47" s="327" t="s">
        <v>424</v>
      </c>
      <c r="E47" s="291">
        <v>15</v>
      </c>
      <c r="F47" s="252"/>
      <c r="G47" s="297"/>
      <c r="H47" s="252"/>
      <c r="I47" s="252"/>
      <c r="J47" s="252"/>
      <c r="K47" s="252"/>
      <c r="L47" s="252"/>
      <c r="M47" s="253"/>
    </row>
    <row r="48" spans="3:38" x14ac:dyDescent="0.2">
      <c r="C48" s="321" t="s">
        <v>476</v>
      </c>
      <c r="D48" s="327" t="s">
        <v>292</v>
      </c>
      <c r="E48" s="291">
        <v>1</v>
      </c>
      <c r="F48" s="252"/>
      <c r="G48" s="297"/>
      <c r="H48" s="252"/>
      <c r="I48" s="252"/>
      <c r="J48" s="252"/>
      <c r="K48" s="252"/>
      <c r="L48" s="252"/>
      <c r="M48" s="253"/>
    </row>
    <row r="49" spans="3:44" x14ac:dyDescent="0.2">
      <c r="C49" s="324" t="s">
        <v>477</v>
      </c>
      <c r="D49" s="328" t="s">
        <v>293</v>
      </c>
      <c r="E49" s="269">
        <v>3</v>
      </c>
      <c r="F49" s="252"/>
      <c r="G49" s="258"/>
      <c r="H49" s="252"/>
      <c r="I49" s="252"/>
      <c r="J49" s="252"/>
      <c r="K49" s="252"/>
      <c r="L49" s="252"/>
      <c r="M49" s="253"/>
    </row>
    <row r="50" spans="3:44" x14ac:dyDescent="0.2">
      <c r="C50" s="324" t="s">
        <v>478</v>
      </c>
      <c r="D50" s="328" t="s">
        <v>294</v>
      </c>
      <c r="E50" s="269">
        <v>4</v>
      </c>
      <c r="F50" s="252"/>
      <c r="G50" s="258"/>
      <c r="H50" s="252"/>
      <c r="I50" s="252"/>
      <c r="J50" s="252"/>
      <c r="K50" s="252"/>
      <c r="L50" s="252"/>
      <c r="M50" s="253"/>
    </row>
    <row r="51" spans="3:44" x14ac:dyDescent="0.2">
      <c r="C51" s="324" t="s">
        <v>286</v>
      </c>
      <c r="D51" s="323" t="s">
        <v>102</v>
      </c>
      <c r="E51" s="283">
        <v>0</v>
      </c>
      <c r="F51" s="252"/>
      <c r="G51" s="258"/>
      <c r="H51" s="252"/>
      <c r="I51" s="252"/>
      <c r="J51" s="252"/>
      <c r="K51" s="252"/>
      <c r="L51" s="252"/>
      <c r="M51" s="253"/>
    </row>
    <row r="52" spans="3:44" x14ac:dyDescent="0.2">
      <c r="C52" s="315"/>
      <c r="D52" s="316"/>
      <c r="E52" s="252"/>
      <c r="F52" s="252"/>
      <c r="G52" s="258"/>
      <c r="H52" s="252"/>
      <c r="I52" s="252"/>
      <c r="J52" s="252"/>
      <c r="K52" s="252"/>
      <c r="L52" s="252"/>
      <c r="M52" s="253"/>
    </row>
    <row r="53" spans="3:44" x14ac:dyDescent="0.2">
      <c r="C53" s="313" t="s">
        <v>489</v>
      </c>
      <c r="D53" s="329" t="s">
        <v>287</v>
      </c>
      <c r="E53" s="260"/>
      <c r="F53" s="260"/>
      <c r="G53" s="261"/>
      <c r="H53" s="252"/>
      <c r="I53" s="252"/>
      <c r="J53" s="252"/>
      <c r="K53" s="252"/>
      <c r="L53" s="252"/>
      <c r="M53" s="253"/>
    </row>
    <row r="54" spans="3:44" x14ac:dyDescent="0.2">
      <c r="C54" s="324" t="s">
        <v>479</v>
      </c>
      <c r="D54" s="322" t="str">
        <f>IF($E$21="Network", "Diversion and Waiting Time not used for Network Assessment", "Additional Distance Travelled on Diversionary Route (km)")</f>
        <v>Additional Distance Travelled on Diversionary Route (km)</v>
      </c>
      <c r="E54" s="269">
        <v>5</v>
      </c>
      <c r="F54" s="252"/>
      <c r="G54" s="258"/>
      <c r="H54" s="252"/>
      <c r="I54" s="252"/>
      <c r="J54" s="252"/>
      <c r="K54" s="252"/>
      <c r="L54" s="252"/>
      <c r="M54" s="253"/>
    </row>
    <row r="55" spans="3:44" x14ac:dyDescent="0.2">
      <c r="C55" s="324" t="s">
        <v>289</v>
      </c>
      <c r="D55" s="322" t="str">
        <f>IF($E$21="Network", "Diversion and Waiting Time not used for Network Assessment", "Average speed on diversionary route (km/h)")</f>
        <v>Average speed on diversionary route (km/h)</v>
      </c>
      <c r="E55" s="269">
        <v>70</v>
      </c>
      <c r="F55" s="301"/>
      <c r="G55" s="302"/>
      <c r="H55" s="252"/>
      <c r="I55" s="252"/>
      <c r="J55" s="252"/>
      <c r="K55" s="252"/>
      <c r="L55" s="252"/>
      <c r="M55" s="253"/>
    </row>
    <row r="56" spans="3:44" x14ac:dyDescent="0.2">
      <c r="C56" s="324" t="s">
        <v>410</v>
      </c>
      <c r="D56" s="322" t="str">
        <f>IF($E$21="Network", "Diversion and Waiting Time not used for Network Assessment", "Base Case - Duration of Road Closures (days/year)")</f>
        <v>Base Case - Duration of Road Closures (days/year)</v>
      </c>
      <c r="E56" s="269">
        <v>0</v>
      </c>
      <c r="F56" s="252"/>
      <c r="G56" s="258"/>
      <c r="H56" s="252"/>
      <c r="I56" s="252"/>
      <c r="J56" s="252"/>
      <c r="K56" s="252"/>
      <c r="L56" s="252"/>
      <c r="M56" s="253"/>
    </row>
    <row r="57" spans="3:44" x14ac:dyDescent="0.2">
      <c r="C57" s="321" t="s">
        <v>411</v>
      </c>
      <c r="D57" s="322" t="str">
        <f>IF($E$21="Network", "Diversion and Waiting Time not used for Network Assessment", "Base Case - Proportion of Vehicles Diverting (%)")</f>
        <v>Base Case - Proportion of Vehicles Diverting (%)</v>
      </c>
      <c r="E57" s="303">
        <v>0.5</v>
      </c>
      <c r="F57" s="252"/>
      <c r="G57" s="258"/>
      <c r="H57" s="252"/>
      <c r="I57" s="252"/>
      <c r="J57" s="252"/>
      <c r="K57" s="252"/>
      <c r="L57" s="252"/>
      <c r="M57" s="253"/>
    </row>
    <row r="58" spans="3:44" x14ac:dyDescent="0.2">
      <c r="C58" s="324" t="s">
        <v>600</v>
      </c>
      <c r="D58" s="322" t="str">
        <f>IF($E$21="Network", "Diversion and Waiting Time not used for Network Assessment", "Base Case - Proportion of Vehicles not Travelling (%)")</f>
        <v>Base Case - Proportion of Vehicles not Travelling (%)</v>
      </c>
      <c r="E58" s="245">
        <v>0.5</v>
      </c>
      <c r="F58" s="252"/>
      <c r="G58" s="252"/>
      <c r="H58" s="252"/>
      <c r="I58" s="252"/>
      <c r="J58" s="252"/>
      <c r="K58" s="252"/>
      <c r="L58" s="252"/>
      <c r="M58" s="253"/>
    </row>
    <row r="59" spans="3:44" x14ac:dyDescent="0.2">
      <c r="C59" s="324" t="s">
        <v>601</v>
      </c>
      <c r="D59" s="322" t="str">
        <f>IF($E$21="Network", "Diversion and Waiting Time not used for Network Assessment", "Project Case - Reduction in Road Closures (%)")</f>
        <v>Project Case - Reduction in Road Closures (%)</v>
      </c>
      <c r="E59" s="303">
        <v>1</v>
      </c>
      <c r="F59" s="252"/>
      <c r="G59" s="252"/>
      <c r="H59" s="252"/>
      <c r="I59" s="252"/>
      <c r="J59" s="252"/>
      <c r="K59" s="252"/>
      <c r="L59" s="252"/>
      <c r="M59" s="253"/>
    </row>
    <row r="60" spans="3:44" ht="13.5" thickBot="1" x14ac:dyDescent="0.25">
      <c r="C60" s="304"/>
      <c r="D60" s="305"/>
      <c r="E60" s="305"/>
      <c r="F60" s="305"/>
      <c r="G60" s="305"/>
      <c r="H60" s="306"/>
      <c r="I60" s="306"/>
      <c r="J60" s="306"/>
      <c r="K60" s="306"/>
      <c r="L60" s="306"/>
      <c r="M60" s="307"/>
    </row>
    <row r="61" spans="3:44" x14ac:dyDescent="0.2">
      <c r="AJ61" s="276"/>
      <c r="AK61" s="276"/>
      <c r="AL61" s="276"/>
    </row>
    <row r="62" spans="3:44" x14ac:dyDescent="0.2">
      <c r="AJ62" s="276"/>
      <c r="AK62" s="276"/>
      <c r="AL62" s="276"/>
      <c r="AP62" s="276"/>
      <c r="AQ62" s="276"/>
      <c r="AR62" s="276"/>
    </row>
    <row r="63" spans="3:44" x14ac:dyDescent="0.2">
      <c r="G63" s="252"/>
      <c r="N63" s="276"/>
      <c r="O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276"/>
      <c r="AK63" s="276"/>
      <c r="AL63" s="276"/>
    </row>
    <row r="64" spans="3:44" x14ac:dyDescent="0.2"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6"/>
      <c r="AK64" s="276"/>
      <c r="AL64" s="276"/>
    </row>
    <row r="65" spans="3:38" x14ac:dyDescent="0.2"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</row>
    <row r="66" spans="3:38" x14ac:dyDescent="0.2">
      <c r="H66" s="276"/>
      <c r="I66" s="276"/>
      <c r="J66" s="276"/>
      <c r="K66" s="276"/>
      <c r="L66" s="276"/>
      <c r="M66" s="276"/>
      <c r="N66" s="308"/>
      <c r="O66" s="308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308"/>
      <c r="AH66" s="308"/>
      <c r="AI66" s="308"/>
      <c r="AJ66" s="308"/>
      <c r="AK66" s="308"/>
      <c r="AL66" s="308"/>
    </row>
    <row r="67" spans="3:38" x14ac:dyDescent="0.2">
      <c r="H67" s="308"/>
      <c r="I67" s="308"/>
      <c r="J67" s="308"/>
      <c r="K67" s="308"/>
      <c r="L67" s="308"/>
      <c r="M67" s="308"/>
    </row>
    <row r="68" spans="3:38" x14ac:dyDescent="0.2">
      <c r="D68" s="265"/>
    </row>
    <row r="69" spans="3:38" x14ac:dyDescent="0.2">
      <c r="C69" s="252"/>
      <c r="D69" s="252"/>
      <c r="F69" s="276"/>
      <c r="G69" s="276"/>
    </row>
    <row r="70" spans="3:38" x14ac:dyDescent="0.2">
      <c r="C70" s="252"/>
      <c r="D70" s="252"/>
    </row>
    <row r="71" spans="3:38" x14ac:dyDescent="0.2">
      <c r="C71" s="252"/>
      <c r="D71" s="252"/>
    </row>
    <row r="73" spans="3:38" x14ac:dyDescent="0.2">
      <c r="F73" s="276"/>
      <c r="G73" s="276"/>
    </row>
    <row r="74" spans="3:38" x14ac:dyDescent="0.2">
      <c r="F74" s="276"/>
      <c r="G74" s="276"/>
    </row>
    <row r="75" spans="3:38" x14ac:dyDescent="0.2">
      <c r="F75" s="276"/>
      <c r="G75" s="276"/>
    </row>
    <row r="76" spans="3:38" x14ac:dyDescent="0.2">
      <c r="F76" s="308"/>
      <c r="G76" s="308"/>
    </row>
  </sheetData>
  <sheetProtection algorithmName="SHA-256" hashValue="YOdzAeOQg2fqKhIm2uggCvbQQ2+E73pqAQuKM66GrhI=" saltValue="R2XKJ+aGejqR3s471DvMEg==" spinCount="100000" sheet="1" objects="1" scenarios="1"/>
  <mergeCells count="6">
    <mergeCell ref="I6:J6"/>
    <mergeCell ref="L4:M4"/>
    <mergeCell ref="L6:M6"/>
    <mergeCell ref="E4:G4"/>
    <mergeCell ref="C1:M1"/>
    <mergeCell ref="I4:J4"/>
  </mergeCells>
  <conditionalFormatting sqref="D37:D44">
    <cfRule type="cellIs" dxfId="8" priority="9" operator="equal">
      <formula>"Intersection Upgrade Travel Time Savings Already Accounted For"</formula>
    </cfRule>
  </conditionalFormatting>
  <conditionalFormatting sqref="D33:D34">
    <cfRule type="cellIs" dxfId="7" priority="8" operator="equal">
      <formula>"Roughness not used in this Cost Model"</formula>
    </cfRule>
  </conditionalFormatting>
  <conditionalFormatting sqref="D29:D32 D54:D59">
    <cfRule type="containsText" dxfId="6" priority="7" operator="containsText" text="not used">
      <formula>NOT(ISERROR(SEARCH("not used",D29)))</formula>
    </cfRule>
  </conditionalFormatting>
  <conditionalFormatting sqref="D22">
    <cfRule type="containsText" dxfId="5" priority="6" operator="containsText" text="not used">
      <formula>NOT(ISERROR(SEARCH("not used",D22)))</formula>
    </cfRule>
  </conditionalFormatting>
  <conditionalFormatting sqref="D25">
    <cfRule type="containsText" dxfId="4" priority="5" operator="containsText" text="not used">
      <formula>NOT(ISERROR(SEARCH("not used",D25)))</formula>
    </cfRule>
  </conditionalFormatting>
  <conditionalFormatting sqref="D26:D27">
    <cfRule type="containsText" dxfId="3" priority="4" operator="containsText" text="not used">
      <formula>NOT(ISERROR(SEARCH("not used",D26)))</formula>
    </cfRule>
  </conditionalFormatting>
  <conditionalFormatting sqref="D28">
    <cfRule type="containsText" dxfId="2" priority="3" operator="containsText" text="not used">
      <formula>NOT(ISERROR(SEARCH("not used",D28)))</formula>
    </cfRule>
  </conditionalFormatting>
  <conditionalFormatting sqref="E58">
    <cfRule type="containsText" dxfId="1" priority="1" operator="containsText" text="Check">
      <formula>NOT(ISERROR(SEARCH("Check",E58)))</formula>
    </cfRule>
  </conditionalFormatting>
  <dataValidations count="1">
    <dataValidation type="date" operator="greaterThan" allowBlank="1" showInputMessage="1" showErrorMessage="1" sqref="E12" xr:uid="{0A28ED40-2ABE-4063-99F8-3376F1CC687B}">
      <formula1>2000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'Drop down menu lists'!$C$6:$C$7</xm:f>
          </x14:formula1>
          <xm:sqref>E11</xm:sqref>
        </x14:dataValidation>
        <x14:dataValidation type="list" allowBlank="1" showInputMessage="1" showErrorMessage="1" xr:uid="{258C80DE-90EE-41B0-ABF9-3C56EAD0D472}">
          <x14:formula1>
            <xm:f>'Drop down menu lists'!$S$6:$S$7</xm:f>
          </x14:formula1>
          <xm:sqref>E8</xm:sqref>
        </x14:dataValidation>
        <x14:dataValidation type="list" allowBlank="1" showInputMessage="1" showErrorMessage="1" xr:uid="{00000000-0002-0000-0000-000001000000}">
          <x14:formula1>
            <xm:f>'Drop down menu lists'!$Q$6:$Q$55</xm:f>
          </x14:formula1>
          <xm:sqref>E33:E34</xm:sqref>
        </x14:dataValidation>
        <x14:dataValidation type="list" allowBlank="1" showInputMessage="1" showErrorMessage="1" xr:uid="{523A35D6-B187-41EB-954E-DDA53AC4761E}">
          <x14:formula1>
            <xm:f>'Drop down menu lists'!$X$6:$X$7</xm:f>
          </x14:formula1>
          <xm:sqref>E9 E7</xm:sqref>
        </x14:dataValidation>
        <x14:dataValidation type="list" allowBlank="1" showInputMessage="1" showErrorMessage="1" xr:uid="{B626F100-6730-4A2B-A3F6-9E7502CB7B9F}">
          <x14:formula1>
            <xm:f>'Drop down menu lists'!$U$6:$U$16</xm:f>
          </x14:formula1>
          <xm:sqref>E47</xm:sqref>
        </x14:dataValidation>
        <x14:dataValidation type="list" allowBlank="1" showInputMessage="1" showErrorMessage="1" xr:uid="{56D31996-1987-47A2-9CA3-EF342C06EA54}">
          <x14:formula1>
            <xm:f>'Drop down menu lists'!$Z$6:$Z$7</xm:f>
          </x14:formula1>
          <xm:sqref>E25</xm:sqref>
        </x14:dataValidation>
        <x14:dataValidation type="list" allowBlank="1" showInputMessage="1" showErrorMessage="1" xr:uid="{2F02A5D0-EA38-4BAF-9AD7-F91F90C7427C}">
          <x14:formula1>
            <xm:f>'Drop down menu lists'!$AB$6:$AB$7</xm:f>
          </x14:formula1>
          <xm:sqref>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33"/>
  <sheetViews>
    <sheetView workbookViewId="0"/>
  </sheetViews>
  <sheetFormatPr defaultRowHeight="15" x14ac:dyDescent="0.25"/>
  <cols>
    <col min="1" max="2" width="9.140625" style="11"/>
    <col min="3" max="3" width="47.5703125" bestFit="1" customWidth="1"/>
    <col min="4" max="4" width="27.5703125" bestFit="1" customWidth="1"/>
  </cols>
  <sheetData>
    <row r="1" spans="3:15" ht="15.75" customHeight="1" x14ac:dyDescent="0.25">
      <c r="C1" s="218" t="str">
        <f>CONCATENATE(D4, " Model - Summary Sheet")</f>
        <v>Urban Model - Summary Sheet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</row>
    <row r="3" spans="3:15" s="11" customFormat="1" x14ac:dyDescent="0.25">
      <c r="C3" s="100" t="s">
        <v>392</v>
      </c>
      <c r="D3" s="96" t="s">
        <v>100</v>
      </c>
    </row>
    <row r="4" spans="3:15" x14ac:dyDescent="0.25">
      <c r="C4" s="40" t="s">
        <v>562</v>
      </c>
      <c r="D4" s="77" t="str">
        <f>'Input sheet'!$E$7</f>
        <v>Urban</v>
      </c>
    </row>
    <row r="5" spans="3:15" s="199" customFormat="1" x14ac:dyDescent="0.25">
      <c r="C5" s="76" t="s">
        <v>409</v>
      </c>
      <c r="D5" s="77" t="str">
        <f>'Input sheet'!$E$8</f>
        <v>Free-Flow</v>
      </c>
    </row>
    <row r="7" spans="3:15" s="11" customFormat="1" x14ac:dyDescent="0.25">
      <c r="C7" s="100" t="s">
        <v>457</v>
      </c>
      <c r="D7" s="96" t="s">
        <v>100</v>
      </c>
    </row>
    <row r="8" spans="3:15" s="11" customFormat="1" ht="30" customHeight="1" x14ac:dyDescent="0.25">
      <c r="C8" s="169" t="s">
        <v>458</v>
      </c>
      <c r="D8" s="168" t="str" cm="1">
        <f t="array" aca="1" ref="D8" ca="1">CONCATENATE("CPI Year: ", INDIRECT(CONCATENATE("'Model - ",D4, " ", D5,"'!D5")), " AWE Year: ", INDIRECT(CONCATENATE("'Model - ",D4, " ", D5,"'!D6")))</f>
        <v>CPI Year: 2021 AWE Year: 2021</v>
      </c>
      <c r="E8" s="219" t="str" cm="1">
        <f t="array" aca="1" ref="E8" ca="1">IF(OR(INDIRECT(CONCATENATE("'Model - ",D4, " ", D5,"'!D5"))&lt;'Input sheet'!$E$12, INDIRECT(CONCATENATE("'Model - ",D4, " ", D5,"'!D6"))&lt;'Input sheet'!$E$12), "Index data missing for assessment year.  Please update index data if available", "")</f>
        <v/>
      </c>
      <c r="F8" s="220"/>
      <c r="G8" s="220"/>
      <c r="H8" s="220"/>
    </row>
    <row r="9" spans="3:15" s="11" customFormat="1" x14ac:dyDescent="0.25">
      <c r="H9" s="76"/>
    </row>
    <row r="10" spans="3:15" x14ac:dyDescent="0.25">
      <c r="C10" s="100" t="s">
        <v>91</v>
      </c>
      <c r="D10" s="96" t="s">
        <v>100</v>
      </c>
    </row>
    <row r="11" spans="3:15" x14ac:dyDescent="0.25">
      <c r="C11" s="76" t="s">
        <v>54</v>
      </c>
      <c r="D11" s="77" cm="1">
        <f t="array" aca="1" ref="D11" ca="1">INDIRECT(CONCATENATE("'Model - ",D4, " ", D5,,"'!D9"))</f>
        <v>100000000</v>
      </c>
    </row>
    <row r="12" spans="3:15" x14ac:dyDescent="0.25">
      <c r="C12" s="76" t="s">
        <v>107</v>
      </c>
      <c r="D12" s="77" cm="1">
        <f t="array" aca="1" ref="D12" ca="1">INDIRECT(CONCATENATE("'Model - ",D4, " ", D5,,"'!D10"))</f>
        <v>183860.14039626933</v>
      </c>
    </row>
    <row r="13" spans="3:15" x14ac:dyDescent="0.25">
      <c r="C13" s="95" t="s">
        <v>106</v>
      </c>
      <c r="D13" s="101" cm="1">
        <f t="array" aca="1" ref="D13" ca="1">INDIRECT(CONCATENATE("'Model - ",D4, " ", D5,,"'!D11"))</f>
        <v>100183860.14039627</v>
      </c>
    </row>
    <row r="14" spans="3:15" x14ac:dyDescent="0.25">
      <c r="C14" s="16"/>
      <c r="D14" s="44"/>
    </row>
    <row r="15" spans="3:15" x14ac:dyDescent="0.25">
      <c r="C15" s="93" t="s">
        <v>55</v>
      </c>
      <c r="D15" s="102" t="s">
        <v>100</v>
      </c>
    </row>
    <row r="16" spans="3:15" x14ac:dyDescent="0.25">
      <c r="C16" s="78" t="s">
        <v>249</v>
      </c>
      <c r="D16" s="77" cm="1">
        <f t="array" aca="1" ref="D16" ca="1">INDIRECT(CONCATENATE("'Model - ",D4, " ", D5,,"'!D14"))</f>
        <v>-10939.80738962461</v>
      </c>
    </row>
    <row r="17" spans="3:4" x14ac:dyDescent="0.25">
      <c r="C17" s="76" t="s">
        <v>87</v>
      </c>
      <c r="D17" s="77" cm="1">
        <f t="array" aca="1" ref="D17" ca="1">INDIRECT(CONCATENATE("'Model - ",D4, " ", D5,,"'!D15"))</f>
        <v>0</v>
      </c>
    </row>
    <row r="18" spans="3:4" x14ac:dyDescent="0.25">
      <c r="C18" s="76" t="s">
        <v>83</v>
      </c>
      <c r="D18" s="77" cm="1">
        <f t="array" aca="1" ref="D18" ca="1">INDIRECT(CONCATENATE("'Model - ",D4, " ", D5,,"'!D16"))</f>
        <v>0</v>
      </c>
    </row>
    <row r="19" spans="3:4" x14ac:dyDescent="0.25">
      <c r="C19" s="76" t="s">
        <v>56</v>
      </c>
      <c r="D19" s="77" cm="1">
        <f t="array" aca="1" ref="D19" ca="1">INDIRECT(CONCATENATE("'Model - ",D4, " ", D5,,"'!D17"))</f>
        <v>0</v>
      </c>
    </row>
    <row r="20" spans="3:4" x14ac:dyDescent="0.25">
      <c r="C20" s="76" t="s">
        <v>57</v>
      </c>
      <c r="D20" s="77" cm="1">
        <f t="array" aca="1" ref="D20" ca="1">INDIRECT(CONCATENATE("'Model - ",D4, " ", D5,,"'!D18"))</f>
        <v>0</v>
      </c>
    </row>
    <row r="21" spans="3:4" ht="15" customHeight="1" x14ac:dyDescent="0.25">
      <c r="C21" s="79" t="s">
        <v>368</v>
      </c>
      <c r="D21" s="77" cm="1">
        <f t="array" aca="1" ref="D21" ca="1">INDIRECT(CONCATENATE("'Model - ",D4, " ", D5,,"'!D19"))</f>
        <v>0</v>
      </c>
    </row>
    <row r="22" spans="3:4" x14ac:dyDescent="0.25">
      <c r="C22" s="76" t="s">
        <v>115</v>
      </c>
      <c r="D22" s="77" cm="1">
        <f t="array" aca="1" ref="D22" ca="1">INDIRECT(CONCATENATE("'Model - ",D4, " ", D5,,"'!D20"))</f>
        <v>0</v>
      </c>
    </row>
    <row r="23" spans="3:4" x14ac:dyDescent="0.25">
      <c r="C23" s="98" t="s">
        <v>272</v>
      </c>
      <c r="D23" s="99" cm="1">
        <f t="array" aca="1" ref="D23" ca="1">INDIRECT(CONCATENATE("'Model - ",D4, " ", D5,,"'!D21"))</f>
        <v>-10939.80738962461</v>
      </c>
    </row>
    <row r="24" spans="3:4" x14ac:dyDescent="0.25">
      <c r="C24" s="16"/>
      <c r="D24" s="77"/>
    </row>
    <row r="25" spans="3:4" x14ac:dyDescent="0.25">
      <c r="C25" s="97" t="s">
        <v>271</v>
      </c>
      <c r="D25" s="115" cm="1">
        <f t="array" aca="1" ref="D25" ca="1">INDIRECT(CONCATENATE("'Model - ",D4, " ", D5,,"'!D23"))</f>
        <v>-100194799.9477859</v>
      </c>
    </row>
    <row r="26" spans="3:4" x14ac:dyDescent="0.25">
      <c r="C26" s="16"/>
      <c r="D26" s="77"/>
    </row>
    <row r="27" spans="3:4" x14ac:dyDescent="0.25">
      <c r="C27" s="97" t="s">
        <v>367</v>
      </c>
      <c r="D27" s="114" cm="1">
        <f t="array" aca="1" ref="D27" ca="1">INDIRECT(CONCATENATE("'Model - ",D4, " ", D5,,"'!D25"))</f>
        <v>-1.0919730358057392E-4</v>
      </c>
    </row>
    <row r="28" spans="3:4" x14ac:dyDescent="0.25">
      <c r="C28" s="30"/>
      <c r="D28" s="30"/>
    </row>
    <row r="29" spans="3:4" x14ac:dyDescent="0.25">
      <c r="C29" s="30"/>
      <c r="D29" s="30"/>
    </row>
    <row r="30" spans="3:4" x14ac:dyDescent="0.25">
      <c r="C30" s="30"/>
      <c r="D30" s="32"/>
    </row>
    <row r="31" spans="3:4" x14ac:dyDescent="0.25">
      <c r="C31" s="30"/>
      <c r="D31" s="32"/>
    </row>
    <row r="32" spans="3:4" x14ac:dyDescent="0.25">
      <c r="C32" s="30"/>
      <c r="D32" s="39"/>
    </row>
    <row r="33" spans="3:4" x14ac:dyDescent="0.25">
      <c r="C33" s="30"/>
      <c r="D33" s="32"/>
    </row>
  </sheetData>
  <mergeCells count="2">
    <mergeCell ref="C1:O1"/>
    <mergeCell ref="E8:H8"/>
  </mergeCells>
  <conditionalFormatting sqref="E8:H8">
    <cfRule type="containsText" dxfId="0" priority="1" operator="containsText" text="Index data missing for assessment year.  Please update index data if available">
      <formula>NOT(ISERROR(SEARCH("Index data missing for assessment year.  Please update index data if available",E8)))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37"/>
  <sheetViews>
    <sheetView workbookViewId="0">
      <selection sqref="A1:G1"/>
    </sheetView>
  </sheetViews>
  <sheetFormatPr defaultRowHeight="15" x14ac:dyDescent="0.25"/>
  <cols>
    <col min="1" max="2" width="9.140625" style="11"/>
    <col min="3" max="3" width="56.28515625" style="11" bestFit="1" customWidth="1"/>
    <col min="4" max="4" width="56.7109375" style="11" bestFit="1" customWidth="1"/>
    <col min="5" max="5" width="31.42578125" style="11" bestFit="1" customWidth="1"/>
    <col min="6" max="6" width="56" style="11" bestFit="1" customWidth="1"/>
    <col min="7" max="7" width="45.140625" style="11" bestFit="1" customWidth="1"/>
    <col min="8" max="16384" width="9.140625" style="11"/>
  </cols>
  <sheetData>
    <row r="1" spans="1:7" ht="15.75" x14ac:dyDescent="0.25">
      <c r="A1" s="221" t="s">
        <v>384</v>
      </c>
      <c r="B1" s="222"/>
      <c r="C1" s="222"/>
      <c r="D1" s="222"/>
      <c r="E1" s="222"/>
      <c r="F1" s="222"/>
      <c r="G1" s="222"/>
    </row>
    <row r="3" spans="1:7" x14ac:dyDescent="0.25">
      <c r="C3" s="100" t="s">
        <v>392</v>
      </c>
      <c r="D3" s="96" t="s">
        <v>100</v>
      </c>
    </row>
    <row r="4" spans="1:7" x14ac:dyDescent="0.25">
      <c r="C4" s="40" t="s">
        <v>562</v>
      </c>
      <c r="D4" s="77" t="str">
        <f>'Input sheet'!$E$7</f>
        <v>Urban</v>
      </c>
    </row>
    <row r="5" spans="1:7" s="199" customFormat="1" x14ac:dyDescent="0.25">
      <c r="C5" s="76" t="s">
        <v>409</v>
      </c>
      <c r="D5" s="77" t="str">
        <f>'Input sheet'!$E$8</f>
        <v>Free-Flow</v>
      </c>
    </row>
    <row r="7" spans="1:7" x14ac:dyDescent="0.25">
      <c r="C7" s="226" t="s">
        <v>162</v>
      </c>
      <c r="D7" s="226"/>
      <c r="E7" s="227" t="s">
        <v>163</v>
      </c>
      <c r="F7" s="228" t="s">
        <v>164</v>
      </c>
      <c r="G7" s="228"/>
    </row>
    <row r="8" spans="1:7" x14ac:dyDescent="0.25">
      <c r="C8" s="226"/>
      <c r="D8" s="226"/>
      <c r="E8" s="227"/>
      <c r="F8" s="109" t="s">
        <v>165</v>
      </c>
      <c r="G8" s="110" t="s">
        <v>166</v>
      </c>
    </row>
    <row r="9" spans="1:7" x14ac:dyDescent="0.25">
      <c r="C9" s="223" t="s">
        <v>87</v>
      </c>
      <c r="D9" s="48" t="s">
        <v>167</v>
      </c>
      <c r="E9" s="49" cm="1">
        <f t="array" aca="1" ref="E9" ca="1">IFERROR((INDIRECT(CONCATENATE("'Model - ",D4, " ", D5,"'!$AJ$69"))+(INDIRECT(CONCATENATE("'Model - ",D4, " ", D5,"'!$AJ$219")))+(INDIRECT(CONCATENATE("'Model - ",D4, " ", D5,"'!$AJ$94")))-(INDIRECT(CONCATENATE("'Model - ",D4, " ", D5,"'!$AJ$209"))))/INDIRECT(CONCATENATE("'Model - ",D4, " ", D5,"'!$D$223")),"")</f>
        <v>0</v>
      </c>
      <c r="F9" s="49" cm="1">
        <f t="array" aca="1" ref="F9" ca="1">IFERROR((INDIRECT(CONCATENATE("'Model - ",D4, " ", D5,"'!$O$69"))+(INDIRECT(CONCATENATE("'Model - ",D4, " ", D5,"'!$O$219")))+(INDIRECT(CONCATENATE("'Model - ",D4, " ", D5,"'!$O$94")))-(INDIRECT(CONCATENATE("'Model - ",D4, " ", D5,"'!$O$209"))))/INDIRECT(CONCATENATE("'Model - ",D4, " ", D5,"'!$D$223")),"")</f>
        <v>0</v>
      </c>
      <c r="G9" s="94">
        <f t="shared" ref="G9:G14" ca="1" si="0">IFERROR(F9/$F$31,"")</f>
        <v>0</v>
      </c>
    </row>
    <row r="10" spans="1:7" x14ac:dyDescent="0.25">
      <c r="C10" s="224"/>
      <c r="D10" s="48" t="s">
        <v>168</v>
      </c>
      <c r="E10" s="49" cm="1">
        <f t="array" aca="1" ref="E10" ca="1">IFERROR((INDIRECT(CONCATENATE("'Model - ",D4, " ", D5,"'!$AJ$70"))+(INDIRECT(CONCATENATE("'Model - ",D4, " ", D5,"'!$AJ$220")))+(INDIRECT(CONCATENATE("'Model - ",D4, " ", D5,"'!$AJ$95")))-(INDIRECT(CONCATENATE("'Model - ",D4, " ", D5,"'!$AJ$210"))))/INDIRECT(CONCATENATE("'Model - ",D4, " ", D5,"'!$D$223")),"")</f>
        <v>0</v>
      </c>
      <c r="F10" s="49" cm="1">
        <f t="array" aca="1" ref="F10" ca="1">IFERROR((INDIRECT(CONCATENATE("'Model - ",D4, " ", D5,"'!$O$70"))+(INDIRECT(CONCATENATE("'Model - ",D4, " ", D5,"'!$O$220")))+(INDIRECT(CONCATENATE("'Model - ",D4, " ", D5,"'!$O$95")))-(INDIRECT(CONCATENATE("'Model - ",D4, " ", D5,"'!$O$210"))))/INDIRECT(CONCATENATE("'Model - ",D4, " ", D5,"'!$D$223")),"")</f>
        <v>0</v>
      </c>
      <c r="G10" s="94">
        <f t="shared" ca="1" si="0"/>
        <v>0</v>
      </c>
    </row>
    <row r="11" spans="1:7" x14ac:dyDescent="0.25">
      <c r="C11" s="224"/>
      <c r="D11" s="48" t="s">
        <v>169</v>
      </c>
      <c r="E11" s="49" cm="1">
        <f t="array" aca="1" ref="E11" ca="1">IFERROR((INDIRECT(CONCATENATE("'Model - ",D4, " ", D5,"'!$AJ$67"))+(INDIRECT(CONCATENATE("'Model - ",D4, " ", D5,"'!$AJ$217")))+(INDIRECT(CONCATENATE("'Model - ",D4, " ", D5,"'!$AJ$92")))-(INDIRECT(CONCATENATE("'Model - ",D4, " ", D5,"'!$AJ$207"))))/INDIRECT(CONCATENATE("'Model - ",D4, " ", D5,"'!$D$223")),"")</f>
        <v>0</v>
      </c>
      <c r="F11" s="49" cm="1">
        <f t="array" aca="1" ref="F11" ca="1">IFERROR((INDIRECT(CONCATENATE("'Model - ",D4, " ", D5,"'!$O$67"))+(INDIRECT(CONCATENATE("'Model - ",D4, " ", D5,"'!$O$217")))+(INDIRECT(CONCATENATE("'Model - ",D4, " ", D5,"'!$O$92")))-(INDIRECT(CONCATENATE("'Model - ",D4, " ", D5,"'!$O$207"))))/INDIRECT(CONCATENATE("'Model - ",D4, " ", D5,"'!$D$223")),"")</f>
        <v>0</v>
      </c>
      <c r="G11" s="94">
        <f t="shared" ca="1" si="0"/>
        <v>0</v>
      </c>
    </row>
    <row r="12" spans="1:7" x14ac:dyDescent="0.25">
      <c r="C12" s="225"/>
      <c r="D12" s="106" t="s">
        <v>170</v>
      </c>
      <c r="E12" s="107" cm="1">
        <f t="array" aca="1" ref="E12" ca="1">IFERROR((INDIRECT(CONCATENATE("'Model - ",D4, " ", D5,"'!$AJ$71"))+(INDIRECT(CONCATENATE("'Model - ",D4, " ", D5,"'!$AJ$221")))+(INDIRECT(CONCATENATE("'Model - ",D4, " ", D5,"'!$AJ$96")))-(INDIRECT(CONCATENATE("'Model - ",D4, " ", D5,"'!$AJ$211"))))/INDIRECT(CONCATENATE("'Model - ",D4, " ", D5,"'!$D$223")),"")</f>
        <v>0</v>
      </c>
      <c r="F12" s="107" cm="1">
        <f t="array" aca="1" ref="F12" ca="1">IFERROR((INDIRECT(CONCATENATE("'Model - ",D4, " ", D5,"'!$O$71"))+(INDIRECT(CONCATENATE("'Model - ",D4, " ", D5,"'!$O$221")))+(INDIRECT(CONCATENATE("'Model - ",D4, " ", D5,"'!$O$96")))-(INDIRECT(CONCATENATE("'Model - ",D4, " ", D5,"'!$O$211"))))/INDIRECT(CONCATENATE("'Model - ",D4, " ", D5,"'!$D$223")),"")</f>
        <v>0</v>
      </c>
      <c r="G12" s="108">
        <f t="shared" ca="1" si="0"/>
        <v>0</v>
      </c>
    </row>
    <row r="13" spans="1:7" x14ac:dyDescent="0.25">
      <c r="C13" s="223" t="s">
        <v>171</v>
      </c>
      <c r="D13" s="48" t="s">
        <v>167</v>
      </c>
      <c r="E13" s="49" cm="1">
        <f t="array" aca="1" ref="E13" ca="1">IFERROR(INDIRECT(CONCATENATE("'Model - ",D4, " ", D5,"'!$AJ$132"))/INDIRECT(CONCATENATE("'Model - ",D4, " ", D5,"'!$D$223")),"")</f>
        <v>0</v>
      </c>
      <c r="F13" s="49" cm="1">
        <f t="array" aca="1" ref="F13" ca="1">IFERROR(INDIRECT(CONCATENATE("'Model - ",D4, " ", D5,"'!$O$132"))/INDIRECT(CONCATENATE("'Model - ",D4, " ", D5,"'!$D$223")),"")</f>
        <v>0</v>
      </c>
      <c r="G13" s="209">
        <f t="shared" ca="1" si="0"/>
        <v>0</v>
      </c>
    </row>
    <row r="14" spans="1:7" x14ac:dyDescent="0.25">
      <c r="C14" s="224"/>
      <c r="D14" s="48" t="s">
        <v>168</v>
      </c>
      <c r="E14" s="49" cm="1">
        <f t="array" aca="1" ref="E14" ca="1">IFERROR(INDIRECT(CONCATENATE("'Model - ",D4, " ", D5,"'!$AJ$133"))/INDIRECT(CONCATENATE("'Model - ",D4, " ", D5,"'!$D$223")),"")</f>
        <v>0</v>
      </c>
      <c r="F14" s="49" cm="1">
        <f t="array" aca="1" ref="F14" ca="1">IFERROR(INDIRECT(CONCATENATE("'Model - ",D4, " ", D5,"'!$O$133"))/INDIRECT(CONCATENATE("'Model - ",D4, " ", D5,"'!$D$223")),"")</f>
        <v>0</v>
      </c>
      <c r="G14" s="209">
        <f t="shared" ca="1" si="0"/>
        <v>0</v>
      </c>
    </row>
    <row r="15" spans="1:7" x14ac:dyDescent="0.25">
      <c r="C15" s="224"/>
      <c r="D15" s="48" t="s">
        <v>169</v>
      </c>
      <c r="E15" s="49" cm="1">
        <f t="array" aca="1" ref="E15" ca="1">IFERROR(INDIRECT(CONCATENATE("'Model - ",D4, " ", D5,"'!$AJ$130"))/INDIRECT(CONCATENATE("'Model - ",D4, " ", D5,"'!$D$223")),"")</f>
        <v>0</v>
      </c>
      <c r="F15" s="49" cm="1">
        <f t="array" aca="1" ref="F15" ca="1">IFERROR(INDIRECT(CONCATENATE("'Model - ",D4, " ", D5,"'!$O$130"))/INDIRECT(CONCATENATE("'Model - ",D4, " ", D5,"'!$D$223")),"")</f>
        <v>0</v>
      </c>
      <c r="G15" s="209">
        <f t="shared" ref="G15:G29" ca="1" si="1">IFERROR(F15/$F$31,"")</f>
        <v>0</v>
      </c>
    </row>
    <row r="16" spans="1:7" x14ac:dyDescent="0.25">
      <c r="C16" s="225"/>
      <c r="D16" s="106" t="s">
        <v>172</v>
      </c>
      <c r="E16" s="107" cm="1">
        <f t="array" aca="1" ref="E16" ca="1">IFERROR(INDIRECT(CONCATENATE("'Model - ",D4, " ", D5,"'!$AJ$134"))/INDIRECT(CONCATENATE("'Model - ",D4, " ", D5,"'!$D$223")),"")</f>
        <v>0</v>
      </c>
      <c r="F16" s="107" cm="1">
        <f t="array" aca="1" ref="F16" ca="1">IFERROR(INDIRECT(CONCATENATE("'Model - ",D4, " ", D5,"'!$O$134"))/INDIRECT(CONCATENATE("'Model - ",D4, " ", D5,"'!$D$223")),"")</f>
        <v>0</v>
      </c>
      <c r="G16" s="108">
        <f t="shared" ca="1" si="1"/>
        <v>0</v>
      </c>
    </row>
    <row r="17" spans="3:7" x14ac:dyDescent="0.25">
      <c r="C17" s="223" t="s">
        <v>173</v>
      </c>
      <c r="D17" s="48" t="s">
        <v>167</v>
      </c>
      <c r="E17" s="49" cm="1">
        <f t="array" aca="1" ref="E17" ca="1">IFERROR(INDIRECT(CONCATENATE("'Model - ",D4, " ", D5,"'!$AJ$154"))/INDIRECT(CONCATENATE("'Model - ",D4, " ", D5,"'!$D$223")),"")</f>
        <v>0</v>
      </c>
      <c r="F17" s="49" cm="1">
        <f t="array" aca="1" ref="F17" ca="1">IFERROR(INDIRECT(CONCATENATE("'Model - ",D4, " ", D5,"'!$O$154"))/INDIRECT(CONCATENATE("'Model - ",D4, " ", D5,"'!$D$223")),"")</f>
        <v>0</v>
      </c>
      <c r="G17" s="94">
        <f t="shared" ca="1" si="1"/>
        <v>0</v>
      </c>
    </row>
    <row r="18" spans="3:7" x14ac:dyDescent="0.25">
      <c r="C18" s="224"/>
      <c r="D18" s="48" t="s">
        <v>168</v>
      </c>
      <c r="E18" s="49" cm="1">
        <f t="array" aca="1" ref="E18" ca="1">IFERROR(INDIRECT(CONCATENATE("'Model - ",D4, " ", D5,"'!$AJ$155"))/INDIRECT(CONCATENATE("'Model - ",D4, " ", D5,"'!$D$223")),"")</f>
        <v>0</v>
      </c>
      <c r="F18" s="49" cm="1">
        <f t="array" aca="1" ref="F18" ca="1">IFERROR(INDIRECT(CONCATENATE("'Model - ",D4, " ", D5,"'!$O$155"))/INDIRECT(CONCATENATE("'Model - ",D4, " ", D5,"'!$D$223")),"")</f>
        <v>0</v>
      </c>
      <c r="G18" s="94">
        <f t="shared" ca="1" si="1"/>
        <v>0</v>
      </c>
    </row>
    <row r="19" spans="3:7" x14ac:dyDescent="0.25">
      <c r="C19" s="224"/>
      <c r="D19" s="48" t="s">
        <v>169</v>
      </c>
      <c r="E19" s="49" cm="1">
        <f t="array" aca="1" ref="E19" ca="1">IFERROR(INDIRECT(CONCATENATE("'Model - ",D4, " ", D5,"'!$AJ$152"))/INDIRECT(CONCATENATE("'Model - ",D4, " ", D5,"'!$D$223")),"")</f>
        <v>0</v>
      </c>
      <c r="F19" s="49" cm="1">
        <f t="array" aca="1" ref="F19" ca="1">IFERROR(INDIRECT(CONCATENATE("'Model - ",D4, " ", D5,"'!$O$152"))/INDIRECT(CONCATENATE("'Model - ",D4, " ", D5,"'!$D$223")),"")</f>
        <v>0</v>
      </c>
      <c r="G19" s="94">
        <f t="shared" ca="1" si="1"/>
        <v>0</v>
      </c>
    </row>
    <row r="20" spans="3:7" x14ac:dyDescent="0.25">
      <c r="C20" s="225"/>
      <c r="D20" s="106" t="s">
        <v>174</v>
      </c>
      <c r="E20" s="107" cm="1">
        <f t="array" aca="1" ref="E20" ca="1">IFERROR(INDIRECT(CONCATENATE("'Model - ",D4, " ", D5,"'!$AJ$156"))/INDIRECT(CONCATENATE("'Model - ",D4, " ", D5,"'!$D$223")),"")</f>
        <v>0</v>
      </c>
      <c r="F20" s="107" cm="1">
        <f t="array" aca="1" ref="F20" ca="1">IFERROR(INDIRECT(CONCATENATE("'Model - ",D4, " ", D5,"'!$O$156"))/INDIRECT(CONCATENATE("'Model - ",D4, " ", D5,"'!$D$223")),"")</f>
        <v>0</v>
      </c>
      <c r="G20" s="108">
        <f t="shared" ca="1" si="1"/>
        <v>0</v>
      </c>
    </row>
    <row r="21" spans="3:7" x14ac:dyDescent="0.25">
      <c r="C21" s="223" t="s">
        <v>175</v>
      </c>
      <c r="D21" s="48" t="s">
        <v>176</v>
      </c>
      <c r="E21" s="217"/>
      <c r="F21" s="49"/>
      <c r="G21" s="94"/>
    </row>
    <row r="22" spans="3:7" x14ac:dyDescent="0.25">
      <c r="C22" s="224"/>
      <c r="D22" s="48" t="s">
        <v>177</v>
      </c>
      <c r="E22" s="217"/>
      <c r="F22" s="49"/>
      <c r="G22" s="94"/>
    </row>
    <row r="23" spans="3:7" x14ac:dyDescent="0.25">
      <c r="C23" s="224"/>
      <c r="D23" s="48" t="s">
        <v>178</v>
      </c>
      <c r="E23" s="217"/>
      <c r="F23" s="49"/>
      <c r="G23" s="94"/>
    </row>
    <row r="24" spans="3:7" x14ac:dyDescent="0.25">
      <c r="C24" s="224"/>
      <c r="D24" s="48" t="s">
        <v>179</v>
      </c>
      <c r="E24" s="217"/>
      <c r="F24" s="49"/>
      <c r="G24" s="94"/>
    </row>
    <row r="25" spans="3:7" x14ac:dyDescent="0.25">
      <c r="C25" s="225"/>
      <c r="D25" s="106" t="s">
        <v>180</v>
      </c>
      <c r="E25" s="107" cm="1">
        <f t="array" aca="1" ref="E25" ca="1">IFERROR(INDIRECT(CONCATENATE("'Model - ",D4, " ", D5,"'!$AJ$211"))/INDIRECT(CONCATENATE("'Model - ",D4, " ", D5,"'!$D$223")),"")</f>
        <v>0</v>
      </c>
      <c r="F25" s="107" cm="1">
        <f t="array" aca="1" ref="F25" ca="1">IFERROR(INDIRECT(CONCATENATE("'Model - ",D4, " ", D5,"'!$O$211"))/INDIRECT(CONCATENATE("'Model - ",D4, " ", D5,"'!$D$223")),"")</f>
        <v>0</v>
      </c>
      <c r="G25" s="108">
        <f t="shared" ca="1" si="1"/>
        <v>0</v>
      </c>
    </row>
    <row r="26" spans="3:7" x14ac:dyDescent="0.25">
      <c r="C26" s="223" t="s">
        <v>181</v>
      </c>
      <c r="D26" s="48" t="s">
        <v>182</v>
      </c>
      <c r="E26" s="217"/>
      <c r="F26" s="49"/>
      <c r="G26" s="94"/>
    </row>
    <row r="27" spans="3:7" x14ac:dyDescent="0.25">
      <c r="C27" s="224"/>
      <c r="D27" s="48" t="s">
        <v>183</v>
      </c>
      <c r="E27" s="49"/>
      <c r="F27" s="49"/>
      <c r="G27" s="94"/>
    </row>
    <row r="28" spans="3:7" x14ac:dyDescent="0.25">
      <c r="C28" s="224"/>
      <c r="D28" s="48" t="s">
        <v>184</v>
      </c>
      <c r="E28" s="49"/>
      <c r="F28" s="49"/>
      <c r="G28" s="94"/>
    </row>
    <row r="29" spans="3:7" x14ac:dyDescent="0.25">
      <c r="C29" s="225"/>
      <c r="D29" s="106" t="s">
        <v>185</v>
      </c>
      <c r="E29" s="107" cm="1">
        <f t="array" aca="1" ref="E29" ca="1">IFERROR(INDIRECT(CONCATENATE("'Model - ",D4, " ", D5,"'!$AJ$14"))/INDIRECT(CONCATENATE("'Model - ",D4, " ", D5,"'!$D$223")),"")</f>
        <v>-1.093980738962461E-2</v>
      </c>
      <c r="F29" s="107" cm="1">
        <f t="array" aca="1" ref="F29" ca="1">IFERROR(INDIRECT(CONCATENATE("'Model - ",D4, " ", D5,"'!$O$14"))/INDIRECT(CONCATENATE("'Model - ",D4, " ", D5,"'!$D$223")),"")</f>
        <v>-6.7556416882579853E-4</v>
      </c>
      <c r="G29" s="108">
        <f t="shared" ca="1" si="1"/>
        <v>1</v>
      </c>
    </row>
    <row r="30" spans="3:7" x14ac:dyDescent="0.25">
      <c r="C30" s="50" t="s">
        <v>186</v>
      </c>
      <c r="D30" s="48"/>
      <c r="E30" s="49"/>
      <c r="F30" s="49"/>
      <c r="G30" s="94"/>
    </row>
    <row r="31" spans="3:7" ht="15.75" thickBot="1" x14ac:dyDescent="0.3">
      <c r="C31" s="103" t="s">
        <v>187</v>
      </c>
      <c r="D31" s="103"/>
      <c r="E31" s="104" cm="1">
        <f t="array" aca="1" ref="E31" ca="1">IFERROR(INDIRECT(CONCATENATE("'Model - ",D4, " ", D5,"'!$AJ$21"))/INDIRECT(CONCATENATE("'Model - ",D4, " ", D5,"'!$D$223")),"")</f>
        <v>-1.093980738962461E-2</v>
      </c>
      <c r="F31" s="104" cm="1">
        <f t="array" aca="1" ref="F31" ca="1">IFERROR(INDIRECT(CONCATENATE("'Model - ",D4, " ", D5,"'!$O$21"))/INDIRECT(CONCATENATE("'Model - ",D4, " ", D5,"'!$D$223")),"")</f>
        <v>-6.7556416882579853E-4</v>
      </c>
      <c r="G31" s="105">
        <f ca="1">G12+G16+G20+G25+G29</f>
        <v>1</v>
      </c>
    </row>
    <row r="32" spans="3:7" x14ac:dyDescent="0.25">
      <c r="C32" s="51" t="s">
        <v>188</v>
      </c>
      <c r="D32" s="52" t="s">
        <v>189</v>
      </c>
      <c r="E32" s="52"/>
      <c r="F32" s="52"/>
      <c r="G32" s="52"/>
    </row>
    <row r="33" spans="3:7" x14ac:dyDescent="0.25">
      <c r="C33" s="53"/>
      <c r="D33" s="48" t="s">
        <v>190</v>
      </c>
      <c r="E33" s="48"/>
      <c r="F33" s="48"/>
      <c r="G33" s="48"/>
    </row>
    <row r="34" spans="3:7" x14ac:dyDescent="0.25">
      <c r="C34" s="53"/>
      <c r="D34" s="48" t="s">
        <v>191</v>
      </c>
      <c r="E34" s="48"/>
      <c r="F34" s="48"/>
      <c r="G34" s="48"/>
    </row>
    <row r="35" spans="3:7" x14ac:dyDescent="0.25">
      <c r="C35" s="53" t="s">
        <v>192</v>
      </c>
      <c r="D35" s="48" t="s">
        <v>193</v>
      </c>
      <c r="E35" s="48"/>
      <c r="F35" s="48"/>
      <c r="G35" s="48"/>
    </row>
    <row r="36" spans="3:7" x14ac:dyDescent="0.25">
      <c r="C36" s="53"/>
      <c r="D36" s="48" t="s">
        <v>194</v>
      </c>
      <c r="E36" s="48"/>
      <c r="F36" s="48"/>
      <c r="G36" s="48"/>
    </row>
    <row r="37" spans="3:7" x14ac:dyDescent="0.25">
      <c r="C37" s="53"/>
      <c r="D37" s="48" t="s">
        <v>195</v>
      </c>
      <c r="E37" s="48"/>
      <c r="F37" s="48"/>
      <c r="G37" s="48"/>
    </row>
  </sheetData>
  <mergeCells count="9">
    <mergeCell ref="A1:G1"/>
    <mergeCell ref="C21:C25"/>
    <mergeCell ref="C26:C29"/>
    <mergeCell ref="C7:D8"/>
    <mergeCell ref="E7:E8"/>
    <mergeCell ref="F7:G7"/>
    <mergeCell ref="C9:C12"/>
    <mergeCell ref="C13:C16"/>
    <mergeCell ref="C17:C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F0F8C-4A8E-4E98-8B91-3398D54802A3}">
  <sheetPr>
    <tabColor rgb="FF92D050"/>
  </sheetPr>
  <dimension ref="B1:AO236"/>
  <sheetViews>
    <sheetView workbookViewId="0"/>
  </sheetViews>
  <sheetFormatPr defaultRowHeight="15" x14ac:dyDescent="0.25"/>
  <cols>
    <col min="1" max="1" width="9.140625" style="11"/>
    <col min="2" max="2" width="25.140625" style="11" customWidth="1"/>
    <col min="3" max="3" width="83.140625" style="11" bestFit="1" customWidth="1"/>
    <col min="4" max="4" width="14.85546875" style="11" customWidth="1"/>
    <col min="5" max="5" width="13.28515625" style="11" customWidth="1"/>
    <col min="6" max="6" width="14.85546875" style="11" bestFit="1" customWidth="1"/>
    <col min="7" max="7" width="13.85546875" style="11" bestFit="1" customWidth="1"/>
    <col min="8" max="35" width="12.140625" style="11" bestFit="1" customWidth="1"/>
    <col min="36" max="36" width="11.140625" style="11" bestFit="1" customWidth="1"/>
    <col min="37" max="38" width="14.28515625" style="11" bestFit="1" customWidth="1"/>
    <col min="39" max="39" width="15.28515625" style="11" bestFit="1" customWidth="1"/>
    <col min="40" max="41" width="14.28515625" style="11" bestFit="1" customWidth="1"/>
    <col min="42" max="16384" width="9.140625" style="11"/>
  </cols>
  <sheetData>
    <row r="1" spans="2:36" x14ac:dyDescent="0.25">
      <c r="B1" s="16" t="s">
        <v>110</v>
      </c>
      <c r="C1" s="16" t="s">
        <v>386</v>
      </c>
      <c r="D1" s="16" t="s">
        <v>100</v>
      </c>
      <c r="E1" s="16" t="s">
        <v>385</v>
      </c>
    </row>
    <row r="2" spans="2:36" x14ac:dyDescent="0.25">
      <c r="B2" s="16" t="s">
        <v>58</v>
      </c>
      <c r="C2" s="16" t="s">
        <v>58</v>
      </c>
      <c r="D2" s="120">
        <f>'Input sheet'!E11</f>
        <v>0.04</v>
      </c>
    </row>
    <row r="3" spans="2:36" x14ac:dyDescent="0.25">
      <c r="B3" s="16"/>
      <c r="C3" s="16"/>
      <c r="D3" s="120"/>
    </row>
    <row r="4" spans="2:36" x14ac:dyDescent="0.25">
      <c r="B4" s="16" t="s">
        <v>455</v>
      </c>
      <c r="C4" s="16" t="s">
        <v>456</v>
      </c>
      <c r="D4" s="120"/>
    </row>
    <row r="5" spans="2:36" x14ac:dyDescent="0.25">
      <c r="B5" s="16"/>
      <c r="C5" s="30" t="s">
        <v>447</v>
      </c>
      <c r="D5" s="166" cm="1">
        <f t="array" ref="D5">IF('Input sheet'!$E$12 &gt; LOOKUP(2, 1/(Indexation!C:C), Indexation!B:B),  LOOKUP(2, 1/(Indexation!C:C), Indexation!B:B), 'Input sheet'!$E$12)</f>
        <v>2021</v>
      </c>
    </row>
    <row r="6" spans="2:36" x14ac:dyDescent="0.25">
      <c r="B6" s="16"/>
      <c r="C6" s="30" t="s">
        <v>453</v>
      </c>
      <c r="D6" s="166" cm="1">
        <f t="array" ref="D6">IF('Input sheet'!$E$12 &gt; LOOKUP(2, 1/(Indexation!H:H), Indexation!G:G),  LOOKUP(2, 1/(Indexation!H:H), Indexation!G:G), 'Input sheet'!$E$12)</f>
        <v>2021</v>
      </c>
    </row>
    <row r="7" spans="2:36" x14ac:dyDescent="0.25">
      <c r="F7" s="16" t="s">
        <v>66</v>
      </c>
    </row>
    <row r="8" spans="2:36" x14ac:dyDescent="0.25">
      <c r="B8" s="16" t="s">
        <v>91</v>
      </c>
      <c r="C8" s="16" t="s">
        <v>408</v>
      </c>
      <c r="D8" s="16" t="s">
        <v>100</v>
      </c>
      <c r="F8" s="16">
        <v>1</v>
      </c>
      <c r="G8" s="16">
        <f>F8+1</f>
        <v>2</v>
      </c>
      <c r="H8" s="16">
        <f t="shared" ref="H8:AI8" si="0">G8+1</f>
        <v>3</v>
      </c>
      <c r="I8" s="16">
        <f t="shared" si="0"/>
        <v>4</v>
      </c>
      <c r="J8" s="16">
        <f t="shared" si="0"/>
        <v>5</v>
      </c>
      <c r="K8" s="16">
        <f t="shared" si="0"/>
        <v>6</v>
      </c>
      <c r="L8" s="16">
        <f t="shared" si="0"/>
        <v>7</v>
      </c>
      <c r="M8" s="16">
        <f t="shared" si="0"/>
        <v>8</v>
      </c>
      <c r="N8" s="16">
        <f t="shared" si="0"/>
        <v>9</v>
      </c>
      <c r="O8" s="16">
        <f t="shared" si="0"/>
        <v>10</v>
      </c>
      <c r="P8" s="16">
        <f t="shared" si="0"/>
        <v>11</v>
      </c>
      <c r="Q8" s="16">
        <f t="shared" si="0"/>
        <v>12</v>
      </c>
      <c r="R8" s="16">
        <f t="shared" si="0"/>
        <v>13</v>
      </c>
      <c r="S8" s="16">
        <f t="shared" si="0"/>
        <v>14</v>
      </c>
      <c r="T8" s="16">
        <f t="shared" si="0"/>
        <v>15</v>
      </c>
      <c r="U8" s="16">
        <f t="shared" si="0"/>
        <v>16</v>
      </c>
      <c r="V8" s="16">
        <f t="shared" si="0"/>
        <v>17</v>
      </c>
      <c r="W8" s="16">
        <f t="shared" si="0"/>
        <v>18</v>
      </c>
      <c r="X8" s="16">
        <f t="shared" si="0"/>
        <v>19</v>
      </c>
      <c r="Y8" s="16">
        <f t="shared" si="0"/>
        <v>20</v>
      </c>
      <c r="Z8" s="16">
        <f t="shared" si="0"/>
        <v>21</v>
      </c>
      <c r="AA8" s="16">
        <f t="shared" si="0"/>
        <v>22</v>
      </c>
      <c r="AB8" s="16">
        <f t="shared" si="0"/>
        <v>23</v>
      </c>
      <c r="AC8" s="16">
        <f t="shared" si="0"/>
        <v>24</v>
      </c>
      <c r="AD8" s="16">
        <f t="shared" si="0"/>
        <v>25</v>
      </c>
      <c r="AE8" s="16">
        <f t="shared" si="0"/>
        <v>26</v>
      </c>
      <c r="AF8" s="16">
        <f t="shared" si="0"/>
        <v>27</v>
      </c>
      <c r="AG8" s="16">
        <f t="shared" si="0"/>
        <v>28</v>
      </c>
      <c r="AH8" s="16">
        <f t="shared" si="0"/>
        <v>29</v>
      </c>
      <c r="AI8" s="16">
        <f t="shared" si="0"/>
        <v>30</v>
      </c>
      <c r="AJ8" s="29" t="s">
        <v>85</v>
      </c>
    </row>
    <row r="9" spans="2:36" x14ac:dyDescent="0.25">
      <c r="C9" s="11" t="s">
        <v>120</v>
      </c>
      <c r="D9" s="121">
        <f>'Input sheet'!E15</f>
        <v>100000000</v>
      </c>
      <c r="F9" s="122">
        <v>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  <c r="L9" s="122">
        <v>0</v>
      </c>
      <c r="M9" s="122">
        <v>0</v>
      </c>
      <c r="N9" s="122">
        <v>0</v>
      </c>
      <c r="O9" s="122">
        <v>0</v>
      </c>
      <c r="P9" s="122">
        <v>0</v>
      </c>
      <c r="Q9" s="122">
        <v>0</v>
      </c>
      <c r="R9" s="122">
        <v>0</v>
      </c>
      <c r="S9" s="122">
        <v>0</v>
      </c>
      <c r="T9" s="122">
        <v>0</v>
      </c>
      <c r="U9" s="122">
        <v>0</v>
      </c>
      <c r="V9" s="122">
        <v>0</v>
      </c>
      <c r="W9" s="122">
        <v>0</v>
      </c>
      <c r="X9" s="122">
        <v>0</v>
      </c>
      <c r="Y9" s="122">
        <v>0</v>
      </c>
      <c r="Z9" s="122">
        <v>0</v>
      </c>
      <c r="AA9" s="122">
        <v>0</v>
      </c>
      <c r="AB9" s="122">
        <v>0</v>
      </c>
      <c r="AC9" s="122">
        <v>0</v>
      </c>
      <c r="AD9" s="122">
        <v>0</v>
      </c>
      <c r="AE9" s="122">
        <v>0</v>
      </c>
      <c r="AF9" s="122">
        <v>0</v>
      </c>
      <c r="AG9" s="122">
        <v>0</v>
      </c>
      <c r="AH9" s="122">
        <v>0</v>
      </c>
      <c r="AI9" s="122">
        <v>0</v>
      </c>
      <c r="AJ9" s="122">
        <f>SUM(F9:AI9)+D9</f>
        <v>100000000</v>
      </c>
    </row>
    <row r="10" spans="2:36" x14ac:dyDescent="0.25">
      <c r="C10" s="11" t="s">
        <v>121</v>
      </c>
      <c r="D10" s="123">
        <f>AJ10</f>
        <v>183860.14039626933</v>
      </c>
      <c r="F10" s="122">
        <f>INDEX('Input sheet'!$J$8:$J$37,MATCH(F8,'Input sheet'!$I$8:$I$37))*(1/((1+$D$2)^F$8))</f>
        <v>10576.923076923076</v>
      </c>
      <c r="G10" s="122">
        <f>INDEX('Input sheet'!$J$8:$J$37,MATCH(G8,'Input sheet'!$I$8:$I$37))*(1/((1+$D$2)^G$8))</f>
        <v>10170.118343195265</v>
      </c>
      <c r="H10" s="122">
        <f>INDEX('Input sheet'!$J$8:$J$37,MATCH(H8,'Input sheet'!$I$8:$I$37))*(1/((1+$D$2)^H$8))</f>
        <v>9778.9599453800638</v>
      </c>
      <c r="I10" s="122">
        <f>INDEX('Input sheet'!$J$8:$J$37,MATCH(I8,'Input sheet'!$I$8:$I$37))*(1/((1+$D$2)^I$8))</f>
        <v>9402.8461013269825</v>
      </c>
      <c r="J10" s="122">
        <f>INDEX('Input sheet'!$J$8:$J$37,MATCH(J8,'Input sheet'!$I$8:$I$37))*(1/((1+$D$2)^J$8))</f>
        <v>9041.1981743528668</v>
      </c>
      <c r="K10" s="122">
        <f>INDEX('Input sheet'!$J$8:$J$37,MATCH(K8,'Input sheet'!$I$8:$I$37))*(1/((1+$D$2)^K$8))</f>
        <v>8693.4597830316034</v>
      </c>
      <c r="L10" s="122">
        <f>INDEX('Input sheet'!$J$8:$J$37,MATCH(L8,'Input sheet'!$I$8:$I$37))*(1/((1+$D$2)^L$8))</f>
        <v>8359.0959452226962</v>
      </c>
      <c r="M10" s="122">
        <f>INDEX('Input sheet'!$J$8:$J$37,MATCH(M8,'Input sheet'!$I$8:$I$37))*(1/((1+$D$2)^M$8))</f>
        <v>8037.592255021822</v>
      </c>
      <c r="N10" s="122">
        <f>INDEX('Input sheet'!$J$8:$J$37,MATCH(N8,'Input sheet'!$I$8:$I$37))*(1/((1+$D$2)^N$8))</f>
        <v>7728.4540913671353</v>
      </c>
      <c r="O10" s="122">
        <f>INDEX('Input sheet'!$J$8:$J$37,MATCH(O8,'Input sheet'!$I$8:$I$37))*(1/((1+$D$2)^O$8))</f>
        <v>7431.2058570837835</v>
      </c>
      <c r="P10" s="122">
        <f>INDEX('Input sheet'!$J$8:$J$37,MATCH(P8,'Input sheet'!$I$8:$I$37))*(1/((1+$D$2)^P$8))</f>
        <v>7145.3902471959473</v>
      </c>
      <c r="Q10" s="122">
        <f>INDEX('Input sheet'!$J$8:$J$37,MATCH(Q8,'Input sheet'!$I$8:$I$37))*(1/((1+$D$2)^Q$8))</f>
        <v>6870.5675453807162</v>
      </c>
      <c r="R10" s="122">
        <f>INDEX('Input sheet'!$J$8:$J$37,MATCH(R8,'Input sheet'!$I$8:$I$37))*(1/((1+$D$2)^R$8))</f>
        <v>6606.3149474814581</v>
      </c>
      <c r="S10" s="122">
        <f>INDEX('Input sheet'!$J$8:$J$37,MATCH(S8,'Input sheet'!$I$8:$I$37))*(1/((1+$D$2)^S$8))</f>
        <v>0</v>
      </c>
      <c r="T10" s="122">
        <f>INDEX('Input sheet'!$J$8:$J$37,MATCH(T8,'Input sheet'!$I$8:$I$37))*(1/((1+$D$2)^T$8))</f>
        <v>6107.9095298460225</v>
      </c>
      <c r="U10" s="122">
        <f>INDEX('Input sheet'!$J$8:$J$37,MATCH(U8,'Input sheet'!$I$8:$I$37))*(1/((1+$D$2)^U$8))</f>
        <v>5872.9899325442511</v>
      </c>
      <c r="V10" s="122">
        <f>INDEX('Input sheet'!$J$8:$J$37,MATCH(V8,'Input sheet'!$I$8:$I$37))*(1/((1+$D$2)^V$8))</f>
        <v>5647.1057043694727</v>
      </c>
      <c r="W10" s="122">
        <f>INDEX('Input sheet'!$J$8:$J$37,MATCH(W8,'Input sheet'!$I$8:$I$37))*(1/((1+$D$2)^W$8))</f>
        <v>5429.9093311244924</v>
      </c>
      <c r="X10" s="122">
        <f>INDEX('Input sheet'!$J$8:$J$37,MATCH(X8,'Input sheet'!$I$8:$I$37))*(1/((1+$D$2)^X$8))</f>
        <v>5221.0666645427809</v>
      </c>
      <c r="Y10" s="122">
        <f>INDEX('Input sheet'!$J$8:$J$37,MATCH(Y8,'Input sheet'!$I$8:$I$37))*(1/((1+$D$2)^Y$8))</f>
        <v>5020.2564082142126</v>
      </c>
      <c r="Z10" s="122">
        <f>INDEX('Input sheet'!$J$8:$J$37,MATCH(Z8,'Input sheet'!$I$8:$I$37))*(1/((1+$D$2)^Z$8))</f>
        <v>4827.1696232828954</v>
      </c>
      <c r="AA10" s="122">
        <f>INDEX('Input sheet'!$J$8:$J$37,MATCH(AA8,'Input sheet'!$I$8:$I$37))*(1/((1+$D$2)^AA$8))</f>
        <v>4641.5092531566306</v>
      </c>
      <c r="AB10" s="122">
        <f>INDEX('Input sheet'!$J$8:$J$37,MATCH(AB8,'Input sheet'!$I$8:$I$37))*(1/((1+$D$2)^AB$8))</f>
        <v>4462.9896664967609</v>
      </c>
      <c r="AC10" s="122">
        <f>INDEX('Input sheet'!$J$8:$J$37,MATCH(AC8,'Input sheet'!$I$8:$I$37))*(1/((1+$D$2)^AC$8))</f>
        <v>4291.3362177853469</v>
      </c>
      <c r="AD10" s="122">
        <f>INDEX('Input sheet'!$J$8:$J$37,MATCH(AD8,'Input sheet'!$I$8:$I$37))*(1/((1+$D$2)^AD$8))</f>
        <v>4126.2848247936017</v>
      </c>
      <c r="AE10" s="122">
        <f>INDEX('Input sheet'!$J$8:$J$37,MATCH(AE8,'Input sheet'!$I$8:$I$37))*(1/((1+$D$2)^AE$8))</f>
        <v>3967.5815623015405</v>
      </c>
      <c r="AF10" s="122">
        <f>INDEX('Input sheet'!$J$8:$J$37,MATCH(AF8,'Input sheet'!$I$8:$I$37))*(1/((1+$D$2)^AF$8))</f>
        <v>3814.9822714437887</v>
      </c>
      <c r="AG10" s="122">
        <f>INDEX('Input sheet'!$J$8:$J$37,MATCH(AG8,'Input sheet'!$I$8:$I$37))*(1/((1+$D$2)^AG$8))</f>
        <v>3668.2521840805653</v>
      </c>
      <c r="AH10" s="122">
        <f>INDEX('Input sheet'!$J$8:$J$37,MATCH(AH8,'Input sheet'!$I$8:$I$37))*(1/((1+$D$2)^AH$8))</f>
        <v>3527.1655616159278</v>
      </c>
      <c r="AI10" s="122">
        <f>INDEX('Input sheet'!$J$8:$J$37,MATCH(AI8,'Input sheet'!$I$8:$I$37))*(1/((1+$D$2)^AI$8))</f>
        <v>3391.5053477076235</v>
      </c>
      <c r="AJ10" s="122">
        <f>SUM(F10:AI10)</f>
        <v>183860.14039626933</v>
      </c>
    </row>
    <row r="11" spans="2:36" x14ac:dyDescent="0.25">
      <c r="C11" s="16" t="s">
        <v>106</v>
      </c>
      <c r="D11" s="121">
        <f>AJ11</f>
        <v>100183860.14039627</v>
      </c>
      <c r="F11" s="122">
        <f t="shared" ref="F11:AJ11" si="1">SUM(F9:F10)</f>
        <v>10576.923076923076</v>
      </c>
      <c r="G11" s="122">
        <f t="shared" si="1"/>
        <v>10170.118343195265</v>
      </c>
      <c r="H11" s="122">
        <f t="shared" si="1"/>
        <v>9778.9599453800638</v>
      </c>
      <c r="I11" s="122">
        <f t="shared" si="1"/>
        <v>9402.8461013269825</v>
      </c>
      <c r="J11" s="122">
        <f t="shared" si="1"/>
        <v>9041.1981743528668</v>
      </c>
      <c r="K11" s="122">
        <f t="shared" si="1"/>
        <v>8693.4597830316034</v>
      </c>
      <c r="L11" s="122">
        <f t="shared" si="1"/>
        <v>8359.0959452226962</v>
      </c>
      <c r="M11" s="122">
        <f t="shared" si="1"/>
        <v>8037.592255021822</v>
      </c>
      <c r="N11" s="122">
        <f t="shared" si="1"/>
        <v>7728.4540913671353</v>
      </c>
      <c r="O11" s="122">
        <f t="shared" si="1"/>
        <v>7431.2058570837835</v>
      </c>
      <c r="P11" s="122">
        <f t="shared" si="1"/>
        <v>7145.3902471959473</v>
      </c>
      <c r="Q11" s="122">
        <f t="shared" si="1"/>
        <v>6870.5675453807162</v>
      </c>
      <c r="R11" s="122">
        <f t="shared" si="1"/>
        <v>6606.3149474814581</v>
      </c>
      <c r="S11" s="122">
        <f t="shared" si="1"/>
        <v>0</v>
      </c>
      <c r="T11" s="122">
        <f t="shared" si="1"/>
        <v>6107.9095298460225</v>
      </c>
      <c r="U11" s="122">
        <f t="shared" si="1"/>
        <v>5872.9899325442511</v>
      </c>
      <c r="V11" s="122">
        <f t="shared" si="1"/>
        <v>5647.1057043694727</v>
      </c>
      <c r="W11" s="122">
        <f t="shared" si="1"/>
        <v>5429.9093311244924</v>
      </c>
      <c r="X11" s="122">
        <f t="shared" si="1"/>
        <v>5221.0666645427809</v>
      </c>
      <c r="Y11" s="122">
        <f t="shared" si="1"/>
        <v>5020.2564082142126</v>
      </c>
      <c r="Z11" s="122">
        <f t="shared" si="1"/>
        <v>4827.1696232828954</v>
      </c>
      <c r="AA11" s="122">
        <f t="shared" si="1"/>
        <v>4641.5092531566306</v>
      </c>
      <c r="AB11" s="122">
        <f t="shared" si="1"/>
        <v>4462.9896664967609</v>
      </c>
      <c r="AC11" s="122">
        <f t="shared" si="1"/>
        <v>4291.3362177853469</v>
      </c>
      <c r="AD11" s="122">
        <f t="shared" si="1"/>
        <v>4126.2848247936017</v>
      </c>
      <c r="AE11" s="122">
        <f t="shared" si="1"/>
        <v>3967.5815623015405</v>
      </c>
      <c r="AF11" s="122">
        <f t="shared" si="1"/>
        <v>3814.9822714437887</v>
      </c>
      <c r="AG11" s="122">
        <f t="shared" si="1"/>
        <v>3668.2521840805653</v>
      </c>
      <c r="AH11" s="122">
        <f t="shared" si="1"/>
        <v>3527.1655616159278</v>
      </c>
      <c r="AI11" s="122">
        <f t="shared" si="1"/>
        <v>3391.5053477076235</v>
      </c>
      <c r="AJ11" s="122">
        <f t="shared" si="1"/>
        <v>100183860.14039627</v>
      </c>
    </row>
    <row r="12" spans="2:36" x14ac:dyDescent="0.25">
      <c r="C12" s="16"/>
      <c r="D12" s="121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</row>
    <row r="13" spans="2:36" x14ac:dyDescent="0.25">
      <c r="B13" s="16" t="s">
        <v>92</v>
      </c>
      <c r="C13" s="16" t="s">
        <v>387</v>
      </c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</row>
    <row r="14" spans="2:36" x14ac:dyDescent="0.25">
      <c r="C14" s="11" t="s">
        <v>249</v>
      </c>
      <c r="D14" s="123">
        <f>AJ14</f>
        <v>-10939.80738962461</v>
      </c>
      <c r="F14" s="122">
        <f>(INDEX('Input sheet'!$M$8:$M$37,MATCH(F8,'Input sheet'!$L$8:$L$37,0))-INDEX('Input sheet'!$J$8:$J$37,MATCH(F8,'Input sheet'!$I$8:$I$37,0)))*(1/((1+$D$2)^F$8))</f>
        <v>-961.53846153846143</v>
      </c>
      <c r="G14" s="122">
        <f>(INDEX('Input sheet'!$M$8:$M$37,MATCH(G8,'Input sheet'!$L$8:$L$37,0))-INDEX('Input sheet'!$J$8:$J$37,MATCH(G8,'Input sheet'!$I$8:$I$37,0)))*(1/((1+$D$2)^G$8))</f>
        <v>-924.55621301775136</v>
      </c>
      <c r="H14" s="122">
        <f>(INDEX('Input sheet'!$M$8:$M$37,MATCH(H8,'Input sheet'!$L$8:$L$37,0))-INDEX('Input sheet'!$J$8:$J$37,MATCH(H8,'Input sheet'!$I$8:$I$37,0)))*(1/((1+$D$2)^H$8))</f>
        <v>-888.9963586709149</v>
      </c>
      <c r="I14" s="122">
        <f>(INDEX('Input sheet'!$M$8:$M$37,MATCH(I8,'Input sheet'!$L$8:$L$37,0))-INDEX('Input sheet'!$J$8:$J$37,MATCH(I8,'Input sheet'!$I$8:$I$37,0)))*(1/((1+$D$2)^I$8))</f>
        <v>-854.80419102972576</v>
      </c>
      <c r="J14" s="122">
        <f>(INDEX('Input sheet'!$M$8:$M$37,MATCH(J8,'Input sheet'!$L$8:$L$37,0))-INDEX('Input sheet'!$J$8:$J$37,MATCH(J8,'Input sheet'!$I$8:$I$37,0)))*(1/((1+$D$2)^J$8))</f>
        <v>-821.92710675935155</v>
      </c>
      <c r="K14" s="122">
        <f>(INDEX('Input sheet'!$M$8:$M$37,MATCH(K8,'Input sheet'!$L$8:$L$37,0))-INDEX('Input sheet'!$J$8:$J$37,MATCH(K8,'Input sheet'!$I$8:$I$37,0)))*(1/((1+$D$2)^K$8))</f>
        <v>-790.31452573014576</v>
      </c>
      <c r="L14" s="122">
        <f>(INDEX('Input sheet'!$M$8:$M$37,MATCH(L8,'Input sheet'!$L$8:$L$37,0))-INDEX('Input sheet'!$J$8:$J$37,MATCH(L8,'Input sheet'!$I$8:$I$37,0)))*(1/((1+$D$2)^L$8))</f>
        <v>-759.91781320206326</v>
      </c>
      <c r="M14" s="122">
        <f>(INDEX('Input sheet'!$M$8:$M$37,MATCH(M8,'Input sheet'!$L$8:$L$37,0))-INDEX('Input sheet'!$J$8:$J$37,MATCH(M8,'Input sheet'!$I$8:$I$37,0)))*(1/((1+$D$2)^M$8))</f>
        <v>-730.69020500198383</v>
      </c>
      <c r="N14" s="122">
        <f>(INDEX('Input sheet'!$M$8:$M$37,MATCH(N8,'Input sheet'!$L$8:$L$37,0))-INDEX('Input sheet'!$J$8:$J$37,MATCH(N8,'Input sheet'!$I$8:$I$37,0)))*(1/((1+$D$2)^N$8))</f>
        <v>-702.58673557883048</v>
      </c>
      <c r="O14" s="122">
        <f>(INDEX('Input sheet'!$M$8:$M$37,MATCH(O8,'Input sheet'!$L$8:$L$37,0))-INDEX('Input sheet'!$J$8:$J$37,MATCH(O8,'Input sheet'!$I$8:$I$37,0)))*(1/((1+$D$2)^O$8))</f>
        <v>-675.56416882579856</v>
      </c>
      <c r="P14" s="122">
        <f>(INDEX('Input sheet'!$M$8:$M$37,MATCH(P8,'Input sheet'!$L$8:$L$37,0))-INDEX('Input sheet'!$J$8:$J$37,MATCH(P8,'Input sheet'!$I$8:$I$37,0)))*(1/((1+$D$2)^P$8))</f>
        <v>-649.58093156326788</v>
      </c>
      <c r="Q14" s="122">
        <f>(INDEX('Input sheet'!$M$8:$M$37,MATCH(Q8,'Input sheet'!$L$8:$L$37,0))-INDEX('Input sheet'!$J$8:$J$37,MATCH(Q8,'Input sheet'!$I$8:$I$37,0)))*(1/((1+$D$2)^Q$8))</f>
        <v>-624.59704958006512</v>
      </c>
      <c r="R14" s="122">
        <f>(INDEX('Input sheet'!$M$8:$M$37,MATCH(R8,'Input sheet'!$L$8:$L$37,0))-INDEX('Input sheet'!$J$8:$J$37,MATCH(R8,'Input sheet'!$I$8:$I$37,0)))*(1/((1+$D$2)^R$8))</f>
        <v>-600.57408613467805</v>
      </c>
      <c r="S14" s="122">
        <f>(INDEX('Input sheet'!$M$8:$M$37,MATCH(S8,'Input sheet'!$L$8:$L$37,0))-INDEX('Input sheet'!$J$8:$J$37,MATCH(S8,'Input sheet'!$I$8:$I$37,0)))*(1/((1+$D$2)^S$8))</f>
        <v>5774.7508282180579</v>
      </c>
      <c r="T14" s="122">
        <f>(INDEX('Input sheet'!$M$8:$M$37,MATCH(T8,'Input sheet'!$L$8:$L$37,0))-INDEX('Input sheet'!$J$8:$J$37,MATCH(T8,'Input sheet'!$I$8:$I$37,0)))*(1/((1+$D$2)^T$8))</f>
        <v>-555.26450271327474</v>
      </c>
      <c r="U14" s="122">
        <f>(INDEX('Input sheet'!$M$8:$M$37,MATCH(U8,'Input sheet'!$L$8:$L$37,0))-INDEX('Input sheet'!$J$8:$J$37,MATCH(U8,'Input sheet'!$I$8:$I$37,0)))*(1/((1+$D$2)^U$8))</f>
        <v>-533.908175685841</v>
      </c>
      <c r="V14" s="122">
        <f>(INDEX('Input sheet'!$M$8:$M$37,MATCH(V8,'Input sheet'!$L$8:$L$37,0))-INDEX('Input sheet'!$J$8:$J$37,MATCH(V8,'Input sheet'!$I$8:$I$37,0)))*(1/((1+$D$2)^V$8))</f>
        <v>-513.37324585177021</v>
      </c>
      <c r="W14" s="122">
        <f>(INDEX('Input sheet'!$M$8:$M$37,MATCH(W8,'Input sheet'!$L$8:$L$37,0))-INDEX('Input sheet'!$J$8:$J$37,MATCH(W8,'Input sheet'!$I$8:$I$37,0)))*(1/((1+$D$2)^W$8))</f>
        <v>-493.62812101131749</v>
      </c>
      <c r="X14" s="122">
        <f>(INDEX('Input sheet'!$M$8:$M$37,MATCH(X8,'Input sheet'!$L$8:$L$37,0))-INDEX('Input sheet'!$J$8:$J$37,MATCH(X8,'Input sheet'!$I$8:$I$37,0)))*(1/((1+$D$2)^X$8))</f>
        <v>-474.64242404934373</v>
      </c>
      <c r="Y14" s="122">
        <f>(INDEX('Input sheet'!$M$8:$M$37,MATCH(Y8,'Input sheet'!$L$8:$L$37,0))-INDEX('Input sheet'!$J$8:$J$37,MATCH(Y8,'Input sheet'!$I$8:$I$37,0)))*(1/((1+$D$2)^Y$8))</f>
        <v>-456.38694620129206</v>
      </c>
      <c r="Z14" s="122">
        <f>(INDEX('Input sheet'!$M$8:$M$37,MATCH(Z8,'Input sheet'!$L$8:$L$37,0))-INDEX('Input sheet'!$J$8:$J$37,MATCH(Z8,'Input sheet'!$I$8:$I$37,0)))*(1/((1+$D$2)^Z$8))</f>
        <v>-438.83360211662688</v>
      </c>
      <c r="AA14" s="122">
        <f>(INDEX('Input sheet'!$M$8:$M$37,MATCH(AA8,'Input sheet'!$L$8:$L$37,0))-INDEX('Input sheet'!$J$8:$J$37,MATCH(AA8,'Input sheet'!$I$8:$I$37,0)))*(1/((1+$D$2)^AA$8))</f>
        <v>-421.9553866506028</v>
      </c>
      <c r="AB14" s="122">
        <f>(INDEX('Input sheet'!$M$8:$M$37,MATCH(AB8,'Input sheet'!$L$8:$L$37,0))-INDEX('Input sheet'!$J$8:$J$37,MATCH(AB8,'Input sheet'!$I$8:$I$37,0)))*(1/((1+$D$2)^AB$8))</f>
        <v>-405.72633331788734</v>
      </c>
      <c r="AC14" s="122">
        <f>(INDEX('Input sheet'!$M$8:$M$37,MATCH(AC8,'Input sheet'!$L$8:$L$37,0))-INDEX('Input sheet'!$J$8:$J$37,MATCH(AC8,'Input sheet'!$I$8:$I$37,0)))*(1/((1+$D$2)^AC$8))</f>
        <v>-390.12147434412242</v>
      </c>
      <c r="AD14" s="122">
        <f>(INDEX('Input sheet'!$M$8:$M$37,MATCH(AD8,'Input sheet'!$L$8:$L$37,0))-INDEX('Input sheet'!$J$8:$J$37,MATCH(AD8,'Input sheet'!$I$8:$I$37,0)))*(1/((1+$D$2)^AD$8))</f>
        <v>-375.11680225396378</v>
      </c>
      <c r="AE14" s="122">
        <f>(INDEX('Input sheet'!$M$8:$M$37,MATCH(AE8,'Input sheet'!$L$8:$L$37,0))-INDEX('Input sheet'!$J$8:$J$37,MATCH(AE8,'Input sheet'!$I$8:$I$37,0)))*(1/((1+$D$2)^AE$8))</f>
        <v>-360.68923293650369</v>
      </c>
      <c r="AF14" s="122">
        <f>(INDEX('Input sheet'!$M$8:$M$37,MATCH(AF8,'Input sheet'!$L$8:$L$37,0))-INDEX('Input sheet'!$J$8:$J$37,MATCH(AF8,'Input sheet'!$I$8:$I$37,0)))*(1/((1+$D$2)^AF$8))</f>
        <v>-346.81657013125351</v>
      </c>
      <c r="AG14" s="122">
        <f>(INDEX('Input sheet'!$M$8:$M$37,MATCH(AG8,'Input sheet'!$L$8:$L$37,0))-INDEX('Input sheet'!$J$8:$J$37,MATCH(AG8,'Input sheet'!$I$8:$I$37,0)))*(1/((1+$D$2)^AG$8))</f>
        <v>-333.47747128005142</v>
      </c>
      <c r="AH14" s="122">
        <f>(INDEX('Input sheet'!$M$8:$M$37,MATCH(AH8,'Input sheet'!$L$8:$L$37,0))-INDEX('Input sheet'!$J$8:$J$37,MATCH(AH8,'Input sheet'!$I$8:$I$37,0)))*(1/((1+$D$2)^AH$8))</f>
        <v>-320.65141469235709</v>
      </c>
      <c r="AI14" s="122">
        <f>(INDEX('Input sheet'!$M$8:$M$37,MATCH(AI8,'Input sheet'!$L$8:$L$37,0))-INDEX('Input sheet'!$J$8:$J$37,MATCH(AI8,'Input sheet'!$I$8:$I$37,0)))*(1/((1+$D$2)^AI$8))</f>
        <v>-308.31866797342036</v>
      </c>
      <c r="AJ14" s="122">
        <f>SUM(F14:AI14)</f>
        <v>-10939.80738962461</v>
      </c>
    </row>
    <row r="15" spans="2:36" x14ac:dyDescent="0.25">
      <c r="C15" s="11" t="s">
        <v>87</v>
      </c>
      <c r="D15" s="123">
        <f>AJ15</f>
        <v>0</v>
      </c>
      <c r="F15" s="122">
        <f t="shared" ref="F15:AI15" si="2">IFERROR(F65*(1/((1+$D$2)^F8)),"")</f>
        <v>0</v>
      </c>
      <c r="G15" s="122">
        <f t="shared" si="2"/>
        <v>0</v>
      </c>
      <c r="H15" s="122">
        <f t="shared" si="2"/>
        <v>0</v>
      </c>
      <c r="I15" s="122">
        <f t="shared" si="2"/>
        <v>0</v>
      </c>
      <c r="J15" s="122">
        <f t="shared" si="2"/>
        <v>0</v>
      </c>
      <c r="K15" s="122">
        <f t="shared" si="2"/>
        <v>0</v>
      </c>
      <c r="L15" s="122">
        <f t="shared" si="2"/>
        <v>0</v>
      </c>
      <c r="M15" s="122">
        <f t="shared" si="2"/>
        <v>0</v>
      </c>
      <c r="N15" s="122">
        <f t="shared" si="2"/>
        <v>0</v>
      </c>
      <c r="O15" s="122">
        <f t="shared" si="2"/>
        <v>0</v>
      </c>
      <c r="P15" s="122">
        <f t="shared" si="2"/>
        <v>0</v>
      </c>
      <c r="Q15" s="122">
        <f t="shared" si="2"/>
        <v>0</v>
      </c>
      <c r="R15" s="122">
        <f t="shared" si="2"/>
        <v>0</v>
      </c>
      <c r="S15" s="122">
        <f t="shared" si="2"/>
        <v>0</v>
      </c>
      <c r="T15" s="122">
        <f t="shared" si="2"/>
        <v>0</v>
      </c>
      <c r="U15" s="122">
        <f t="shared" si="2"/>
        <v>0</v>
      </c>
      <c r="V15" s="122">
        <f t="shared" si="2"/>
        <v>0</v>
      </c>
      <c r="W15" s="122">
        <f t="shared" si="2"/>
        <v>0</v>
      </c>
      <c r="X15" s="122">
        <f t="shared" si="2"/>
        <v>0</v>
      </c>
      <c r="Y15" s="122">
        <f t="shared" si="2"/>
        <v>0</v>
      </c>
      <c r="Z15" s="122">
        <f t="shared" si="2"/>
        <v>0</v>
      </c>
      <c r="AA15" s="122">
        <f t="shared" si="2"/>
        <v>0</v>
      </c>
      <c r="AB15" s="122">
        <f t="shared" si="2"/>
        <v>0</v>
      </c>
      <c r="AC15" s="122">
        <f t="shared" si="2"/>
        <v>0</v>
      </c>
      <c r="AD15" s="122">
        <f t="shared" si="2"/>
        <v>0</v>
      </c>
      <c r="AE15" s="122">
        <f t="shared" si="2"/>
        <v>0</v>
      </c>
      <c r="AF15" s="122">
        <f t="shared" si="2"/>
        <v>0</v>
      </c>
      <c r="AG15" s="122">
        <f t="shared" si="2"/>
        <v>0</v>
      </c>
      <c r="AH15" s="122">
        <f t="shared" si="2"/>
        <v>0</v>
      </c>
      <c r="AI15" s="122">
        <f t="shared" si="2"/>
        <v>0</v>
      </c>
      <c r="AJ15" s="122">
        <f t="shared" ref="AJ15:AJ20" si="3">SUM(F15:AI15)</f>
        <v>0</v>
      </c>
    </row>
    <row r="16" spans="2:36" x14ac:dyDescent="0.25">
      <c r="C16" s="11" t="s">
        <v>83</v>
      </c>
      <c r="D16" s="123">
        <f t="shared" ref="D16:D21" si="4">AJ16</f>
        <v>0</v>
      </c>
      <c r="F16" s="122">
        <f t="shared" ref="F16:AI16" si="5">IFERROR(F90*(1/((1+$D$2)^F8)),"")</f>
        <v>0</v>
      </c>
      <c r="G16" s="122">
        <f t="shared" si="5"/>
        <v>0</v>
      </c>
      <c r="H16" s="122">
        <f t="shared" si="5"/>
        <v>0</v>
      </c>
      <c r="I16" s="122">
        <f t="shared" si="5"/>
        <v>0</v>
      </c>
      <c r="J16" s="122">
        <f t="shared" si="5"/>
        <v>0</v>
      </c>
      <c r="K16" s="122">
        <f t="shared" si="5"/>
        <v>0</v>
      </c>
      <c r="L16" s="122">
        <f t="shared" si="5"/>
        <v>0</v>
      </c>
      <c r="M16" s="122">
        <f t="shared" si="5"/>
        <v>0</v>
      </c>
      <c r="N16" s="122">
        <f t="shared" si="5"/>
        <v>0</v>
      </c>
      <c r="O16" s="122">
        <f t="shared" si="5"/>
        <v>0</v>
      </c>
      <c r="P16" s="122">
        <f t="shared" si="5"/>
        <v>0</v>
      </c>
      <c r="Q16" s="122">
        <f t="shared" si="5"/>
        <v>0</v>
      </c>
      <c r="R16" s="122">
        <f t="shared" si="5"/>
        <v>0</v>
      </c>
      <c r="S16" s="122">
        <f t="shared" si="5"/>
        <v>0</v>
      </c>
      <c r="T16" s="122">
        <f t="shared" si="5"/>
        <v>0</v>
      </c>
      <c r="U16" s="122">
        <f t="shared" si="5"/>
        <v>0</v>
      </c>
      <c r="V16" s="122">
        <f t="shared" si="5"/>
        <v>0</v>
      </c>
      <c r="W16" s="122">
        <f t="shared" si="5"/>
        <v>0</v>
      </c>
      <c r="X16" s="122">
        <f t="shared" si="5"/>
        <v>0</v>
      </c>
      <c r="Y16" s="122">
        <f t="shared" si="5"/>
        <v>0</v>
      </c>
      <c r="Z16" s="122">
        <f t="shared" si="5"/>
        <v>0</v>
      </c>
      <c r="AA16" s="122">
        <f t="shared" si="5"/>
        <v>0</v>
      </c>
      <c r="AB16" s="122">
        <f t="shared" si="5"/>
        <v>0</v>
      </c>
      <c r="AC16" s="122">
        <f t="shared" si="5"/>
        <v>0</v>
      </c>
      <c r="AD16" s="122">
        <f t="shared" si="5"/>
        <v>0</v>
      </c>
      <c r="AE16" s="122">
        <f t="shared" si="5"/>
        <v>0</v>
      </c>
      <c r="AF16" s="122">
        <f t="shared" si="5"/>
        <v>0</v>
      </c>
      <c r="AG16" s="122">
        <f t="shared" si="5"/>
        <v>0</v>
      </c>
      <c r="AH16" s="122">
        <f t="shared" si="5"/>
        <v>0</v>
      </c>
      <c r="AI16" s="122">
        <f t="shared" si="5"/>
        <v>0</v>
      </c>
      <c r="AJ16" s="122">
        <f t="shared" si="3"/>
        <v>0</v>
      </c>
    </row>
    <row r="17" spans="2:41" x14ac:dyDescent="0.25">
      <c r="C17" s="11" t="s">
        <v>56</v>
      </c>
      <c r="D17" s="123">
        <f t="shared" si="4"/>
        <v>0</v>
      </c>
      <c r="F17" s="122">
        <f t="shared" ref="F17:AI17" si="6">IFERROR(F128*(1/((1+$D$2)^F8)),"")</f>
        <v>0</v>
      </c>
      <c r="G17" s="122">
        <f t="shared" si="6"/>
        <v>0</v>
      </c>
      <c r="H17" s="122">
        <f t="shared" si="6"/>
        <v>0</v>
      </c>
      <c r="I17" s="122">
        <f t="shared" si="6"/>
        <v>0</v>
      </c>
      <c r="J17" s="122">
        <f t="shared" si="6"/>
        <v>0</v>
      </c>
      <c r="K17" s="122">
        <f t="shared" si="6"/>
        <v>0</v>
      </c>
      <c r="L17" s="122">
        <f t="shared" si="6"/>
        <v>0</v>
      </c>
      <c r="M17" s="122">
        <f t="shared" si="6"/>
        <v>0</v>
      </c>
      <c r="N17" s="122">
        <f t="shared" si="6"/>
        <v>0</v>
      </c>
      <c r="O17" s="122">
        <f t="shared" si="6"/>
        <v>0</v>
      </c>
      <c r="P17" s="122">
        <f t="shared" si="6"/>
        <v>0</v>
      </c>
      <c r="Q17" s="122">
        <f t="shared" si="6"/>
        <v>0</v>
      </c>
      <c r="R17" s="122">
        <f t="shared" si="6"/>
        <v>0</v>
      </c>
      <c r="S17" s="122">
        <f t="shared" si="6"/>
        <v>0</v>
      </c>
      <c r="T17" s="122">
        <f t="shared" si="6"/>
        <v>0</v>
      </c>
      <c r="U17" s="122">
        <f t="shared" si="6"/>
        <v>0</v>
      </c>
      <c r="V17" s="122">
        <f t="shared" si="6"/>
        <v>0</v>
      </c>
      <c r="W17" s="122">
        <f t="shared" si="6"/>
        <v>0</v>
      </c>
      <c r="X17" s="122">
        <f t="shared" si="6"/>
        <v>0</v>
      </c>
      <c r="Y17" s="122">
        <f t="shared" si="6"/>
        <v>0</v>
      </c>
      <c r="Z17" s="122">
        <f t="shared" si="6"/>
        <v>0</v>
      </c>
      <c r="AA17" s="122">
        <f t="shared" si="6"/>
        <v>0</v>
      </c>
      <c r="AB17" s="122">
        <f t="shared" si="6"/>
        <v>0</v>
      </c>
      <c r="AC17" s="122">
        <f t="shared" si="6"/>
        <v>0</v>
      </c>
      <c r="AD17" s="122">
        <f t="shared" si="6"/>
        <v>0</v>
      </c>
      <c r="AE17" s="122">
        <f t="shared" si="6"/>
        <v>0</v>
      </c>
      <c r="AF17" s="122">
        <f t="shared" si="6"/>
        <v>0</v>
      </c>
      <c r="AG17" s="122">
        <f t="shared" si="6"/>
        <v>0</v>
      </c>
      <c r="AH17" s="122">
        <f t="shared" si="6"/>
        <v>0</v>
      </c>
      <c r="AI17" s="122">
        <f t="shared" si="6"/>
        <v>0</v>
      </c>
      <c r="AJ17" s="122">
        <f t="shared" si="3"/>
        <v>0</v>
      </c>
    </row>
    <row r="18" spans="2:41" x14ac:dyDescent="0.25">
      <c r="C18" s="11" t="s">
        <v>57</v>
      </c>
      <c r="D18" s="42">
        <f t="shared" si="4"/>
        <v>0</v>
      </c>
      <c r="F18" s="122">
        <f t="shared" ref="F18:AI18" si="7">IFERROR(F150*(1/((1+$D$2)^F8)),"")</f>
        <v>0</v>
      </c>
      <c r="G18" s="122">
        <f t="shared" si="7"/>
        <v>0</v>
      </c>
      <c r="H18" s="122">
        <f t="shared" si="7"/>
        <v>0</v>
      </c>
      <c r="I18" s="122">
        <f t="shared" si="7"/>
        <v>0</v>
      </c>
      <c r="J18" s="122">
        <f t="shared" si="7"/>
        <v>0</v>
      </c>
      <c r="K18" s="122">
        <f t="shared" si="7"/>
        <v>0</v>
      </c>
      <c r="L18" s="122">
        <f t="shared" si="7"/>
        <v>0</v>
      </c>
      <c r="M18" s="122">
        <f t="shared" si="7"/>
        <v>0</v>
      </c>
      <c r="N18" s="122">
        <f t="shared" si="7"/>
        <v>0</v>
      </c>
      <c r="O18" s="122">
        <f t="shared" si="7"/>
        <v>0</v>
      </c>
      <c r="P18" s="122">
        <f t="shared" si="7"/>
        <v>0</v>
      </c>
      <c r="Q18" s="122">
        <f t="shared" si="7"/>
        <v>0</v>
      </c>
      <c r="R18" s="122">
        <f t="shared" si="7"/>
        <v>0</v>
      </c>
      <c r="S18" s="122">
        <f t="shared" si="7"/>
        <v>0</v>
      </c>
      <c r="T18" s="122">
        <f t="shared" si="7"/>
        <v>0</v>
      </c>
      <c r="U18" s="122">
        <f t="shared" si="7"/>
        <v>0</v>
      </c>
      <c r="V18" s="122">
        <f t="shared" si="7"/>
        <v>0</v>
      </c>
      <c r="W18" s="122">
        <f t="shared" si="7"/>
        <v>0</v>
      </c>
      <c r="X18" s="122">
        <f t="shared" si="7"/>
        <v>0</v>
      </c>
      <c r="Y18" s="122">
        <f t="shared" si="7"/>
        <v>0</v>
      </c>
      <c r="Z18" s="122">
        <f t="shared" si="7"/>
        <v>0</v>
      </c>
      <c r="AA18" s="122">
        <f t="shared" si="7"/>
        <v>0</v>
      </c>
      <c r="AB18" s="122">
        <f t="shared" si="7"/>
        <v>0</v>
      </c>
      <c r="AC18" s="122">
        <f t="shared" si="7"/>
        <v>0</v>
      </c>
      <c r="AD18" s="122">
        <f t="shared" si="7"/>
        <v>0</v>
      </c>
      <c r="AE18" s="122">
        <f t="shared" si="7"/>
        <v>0</v>
      </c>
      <c r="AF18" s="122">
        <f t="shared" si="7"/>
        <v>0</v>
      </c>
      <c r="AG18" s="122">
        <f t="shared" si="7"/>
        <v>0</v>
      </c>
      <c r="AH18" s="122">
        <f t="shared" si="7"/>
        <v>0</v>
      </c>
      <c r="AI18" s="122">
        <f t="shared" si="7"/>
        <v>0</v>
      </c>
      <c r="AJ18" s="122">
        <f t="shared" si="3"/>
        <v>0</v>
      </c>
      <c r="AN18" s="122"/>
      <c r="AO18" s="122"/>
    </row>
    <row r="19" spans="2:41" x14ac:dyDescent="0.25">
      <c r="C19" s="15" t="s">
        <v>252</v>
      </c>
      <c r="D19" s="42">
        <f t="shared" si="4"/>
        <v>0</v>
      </c>
      <c r="F19" s="122">
        <f t="shared" ref="F19:AI19" si="8">IFERROR(F201*(1/((1+$D$2)^F8)),"")</f>
        <v>0</v>
      </c>
      <c r="G19" s="122">
        <f t="shared" si="8"/>
        <v>0</v>
      </c>
      <c r="H19" s="122">
        <f t="shared" si="8"/>
        <v>0</v>
      </c>
      <c r="I19" s="122">
        <f t="shared" si="8"/>
        <v>0</v>
      </c>
      <c r="J19" s="122">
        <f t="shared" si="8"/>
        <v>0</v>
      </c>
      <c r="K19" s="122">
        <f t="shared" si="8"/>
        <v>0</v>
      </c>
      <c r="L19" s="122">
        <f t="shared" si="8"/>
        <v>0</v>
      </c>
      <c r="M19" s="122">
        <f t="shared" si="8"/>
        <v>0</v>
      </c>
      <c r="N19" s="122">
        <f t="shared" si="8"/>
        <v>0</v>
      </c>
      <c r="O19" s="122">
        <f t="shared" si="8"/>
        <v>0</v>
      </c>
      <c r="P19" s="122">
        <f t="shared" si="8"/>
        <v>0</v>
      </c>
      <c r="Q19" s="122">
        <f t="shared" si="8"/>
        <v>0</v>
      </c>
      <c r="R19" s="122">
        <f t="shared" si="8"/>
        <v>0</v>
      </c>
      <c r="S19" s="122">
        <f t="shared" si="8"/>
        <v>0</v>
      </c>
      <c r="T19" s="122">
        <f t="shared" si="8"/>
        <v>0</v>
      </c>
      <c r="U19" s="122">
        <f t="shared" si="8"/>
        <v>0</v>
      </c>
      <c r="V19" s="122">
        <f t="shared" si="8"/>
        <v>0</v>
      </c>
      <c r="W19" s="122">
        <f t="shared" si="8"/>
        <v>0</v>
      </c>
      <c r="X19" s="122">
        <f t="shared" si="8"/>
        <v>0</v>
      </c>
      <c r="Y19" s="122">
        <f t="shared" si="8"/>
        <v>0</v>
      </c>
      <c r="Z19" s="122">
        <f t="shared" si="8"/>
        <v>0</v>
      </c>
      <c r="AA19" s="122">
        <f t="shared" si="8"/>
        <v>0</v>
      </c>
      <c r="AB19" s="122">
        <f t="shared" si="8"/>
        <v>0</v>
      </c>
      <c r="AC19" s="122">
        <f t="shared" si="8"/>
        <v>0</v>
      </c>
      <c r="AD19" s="122">
        <f t="shared" si="8"/>
        <v>0</v>
      </c>
      <c r="AE19" s="122">
        <f t="shared" si="8"/>
        <v>0</v>
      </c>
      <c r="AF19" s="122">
        <f t="shared" si="8"/>
        <v>0</v>
      </c>
      <c r="AG19" s="122">
        <f t="shared" si="8"/>
        <v>0</v>
      </c>
      <c r="AH19" s="122">
        <f t="shared" si="8"/>
        <v>0</v>
      </c>
      <c r="AI19" s="122">
        <f t="shared" si="8"/>
        <v>0</v>
      </c>
      <c r="AJ19" s="122">
        <f t="shared" si="3"/>
        <v>0</v>
      </c>
    </row>
    <row r="20" spans="2:41" x14ac:dyDescent="0.25">
      <c r="C20" s="11" t="s">
        <v>115</v>
      </c>
      <c r="D20" s="42">
        <f t="shared" si="4"/>
        <v>0</v>
      </c>
      <c r="F20" s="122">
        <v>0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22">
        <v>0</v>
      </c>
      <c r="O20" s="122">
        <v>0</v>
      </c>
      <c r="P20" s="122">
        <v>0</v>
      </c>
      <c r="Q20" s="122">
        <v>0</v>
      </c>
      <c r="R20" s="122">
        <v>0</v>
      </c>
      <c r="S20" s="122">
        <v>0</v>
      </c>
      <c r="T20" s="122">
        <v>0</v>
      </c>
      <c r="U20" s="122">
        <v>0</v>
      </c>
      <c r="V20" s="122">
        <v>0</v>
      </c>
      <c r="W20" s="122">
        <v>0</v>
      </c>
      <c r="X20" s="122">
        <v>0</v>
      </c>
      <c r="Y20" s="122">
        <v>0</v>
      </c>
      <c r="Z20" s="122">
        <v>0</v>
      </c>
      <c r="AA20" s="122">
        <v>0</v>
      </c>
      <c r="AB20" s="122">
        <v>0</v>
      </c>
      <c r="AC20" s="122">
        <v>0</v>
      </c>
      <c r="AD20" s="122">
        <v>0</v>
      </c>
      <c r="AE20" s="122">
        <v>0</v>
      </c>
      <c r="AF20" s="122">
        <v>0</v>
      </c>
      <c r="AG20" s="122">
        <v>0</v>
      </c>
      <c r="AH20" s="122">
        <v>0</v>
      </c>
      <c r="AI20" s="122">
        <f>'Input sheet'!E15*(('Input sheet'!$E$18-'Model - Rural Free-Flow'!AI8)/'Input sheet'!$E$18)*(1/((1+$D$2)^AI8))</f>
        <v>0</v>
      </c>
      <c r="AJ20" s="122">
        <f t="shared" si="3"/>
        <v>0</v>
      </c>
    </row>
    <row r="21" spans="2:41" x14ac:dyDescent="0.25">
      <c r="C21" s="16" t="s">
        <v>86</v>
      </c>
      <c r="D21" s="42">
        <f t="shared" si="4"/>
        <v>-10939.80738962461</v>
      </c>
      <c r="F21" s="122">
        <f>SUM(F14:F20)</f>
        <v>-961.53846153846143</v>
      </c>
      <c r="G21" s="122">
        <f t="shared" ref="G21:AJ21" si="9">SUM(G14:G20)</f>
        <v>-924.55621301775136</v>
      </c>
      <c r="H21" s="122">
        <f t="shared" si="9"/>
        <v>-888.9963586709149</v>
      </c>
      <c r="I21" s="122">
        <f t="shared" si="9"/>
        <v>-854.80419102972576</v>
      </c>
      <c r="J21" s="122">
        <f t="shared" si="9"/>
        <v>-821.92710675935155</v>
      </c>
      <c r="K21" s="122">
        <f t="shared" si="9"/>
        <v>-790.31452573014576</v>
      </c>
      <c r="L21" s="122">
        <f t="shared" si="9"/>
        <v>-759.91781320206326</v>
      </c>
      <c r="M21" s="122">
        <f t="shared" si="9"/>
        <v>-730.69020500198383</v>
      </c>
      <c r="N21" s="122">
        <f t="shared" si="9"/>
        <v>-702.58673557883048</v>
      </c>
      <c r="O21" s="122">
        <f t="shared" si="9"/>
        <v>-675.56416882579856</v>
      </c>
      <c r="P21" s="122">
        <f t="shared" si="9"/>
        <v>-649.58093156326788</v>
      </c>
      <c r="Q21" s="122">
        <f t="shared" si="9"/>
        <v>-624.59704958006512</v>
      </c>
      <c r="R21" s="122">
        <f t="shared" si="9"/>
        <v>-600.57408613467805</v>
      </c>
      <c r="S21" s="122">
        <f t="shared" si="9"/>
        <v>5774.7508282180579</v>
      </c>
      <c r="T21" s="122">
        <f t="shared" si="9"/>
        <v>-555.26450271327474</v>
      </c>
      <c r="U21" s="122">
        <f t="shared" si="9"/>
        <v>-533.908175685841</v>
      </c>
      <c r="V21" s="122">
        <f t="shared" si="9"/>
        <v>-513.37324585177021</v>
      </c>
      <c r="W21" s="122">
        <f t="shared" si="9"/>
        <v>-493.62812101131749</v>
      </c>
      <c r="X21" s="122">
        <f t="shared" si="9"/>
        <v>-474.64242404934373</v>
      </c>
      <c r="Y21" s="122">
        <f t="shared" si="9"/>
        <v>-456.38694620129206</v>
      </c>
      <c r="Z21" s="122">
        <f t="shared" si="9"/>
        <v>-438.83360211662688</v>
      </c>
      <c r="AA21" s="122">
        <f t="shared" si="9"/>
        <v>-421.9553866506028</v>
      </c>
      <c r="AB21" s="122">
        <f t="shared" si="9"/>
        <v>-405.72633331788734</v>
      </c>
      <c r="AC21" s="122">
        <f t="shared" si="9"/>
        <v>-390.12147434412242</v>
      </c>
      <c r="AD21" s="122">
        <f t="shared" si="9"/>
        <v>-375.11680225396378</v>
      </c>
      <c r="AE21" s="122">
        <f t="shared" si="9"/>
        <v>-360.68923293650369</v>
      </c>
      <c r="AF21" s="122">
        <f t="shared" si="9"/>
        <v>-346.81657013125351</v>
      </c>
      <c r="AG21" s="122">
        <f t="shared" si="9"/>
        <v>-333.47747128005142</v>
      </c>
      <c r="AH21" s="122">
        <f t="shared" si="9"/>
        <v>-320.65141469235709</v>
      </c>
      <c r="AI21" s="122">
        <f t="shared" si="9"/>
        <v>-308.31866797342036</v>
      </c>
      <c r="AJ21" s="122">
        <f t="shared" si="9"/>
        <v>-10939.80738962461</v>
      </c>
    </row>
    <row r="22" spans="2:41" x14ac:dyDescent="0.25">
      <c r="C22" s="16"/>
      <c r="D22" s="31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</row>
    <row r="23" spans="2:41" x14ac:dyDescent="0.25">
      <c r="C23" s="16" t="s">
        <v>271</v>
      </c>
      <c r="D23" s="31">
        <f>D21-D11</f>
        <v>-100194799.9477859</v>
      </c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4">
        <f>AJ21-AJ11</f>
        <v>-100194799.9477859</v>
      </c>
    </row>
    <row r="24" spans="2:41" x14ac:dyDescent="0.25">
      <c r="C24" s="16"/>
      <c r="D24" s="31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</row>
    <row r="25" spans="2:41" x14ac:dyDescent="0.25">
      <c r="C25" s="16" t="s">
        <v>367</v>
      </c>
      <c r="D25" s="38">
        <f>D21/D11</f>
        <v>-1.0919730358057392E-4</v>
      </c>
      <c r="AJ25" s="125">
        <f>AJ21/AJ11</f>
        <v>-1.0919730358057392E-4</v>
      </c>
    </row>
    <row r="26" spans="2:41" x14ac:dyDescent="0.25">
      <c r="D26" s="31"/>
    </row>
    <row r="27" spans="2:41" x14ac:dyDescent="0.25">
      <c r="B27" s="16" t="s">
        <v>87</v>
      </c>
      <c r="C27" s="16" t="s">
        <v>90</v>
      </c>
      <c r="D27" s="31"/>
    </row>
    <row r="28" spans="2:41" x14ac:dyDescent="0.25">
      <c r="B28" s="16"/>
      <c r="C28" s="11" t="s">
        <v>88</v>
      </c>
      <c r="D28" s="31"/>
    </row>
    <row r="29" spans="2:41" x14ac:dyDescent="0.25">
      <c r="C29" s="11" t="s">
        <v>295</v>
      </c>
      <c r="D29" s="31">
        <f>'Input sheet'!E22</f>
        <v>1000</v>
      </c>
      <c r="F29" s="20">
        <f>D29</f>
        <v>1000</v>
      </c>
      <c r="G29" s="20">
        <f>F29*(1+$D$32)</f>
        <v>1020</v>
      </c>
      <c r="H29" s="20">
        <f>G29*(1+$D$32)</f>
        <v>1040.4000000000001</v>
      </c>
      <c r="I29" s="20">
        <f t="shared" ref="I29:AI29" si="10">H29*(1+$D$32)</f>
        <v>1061.2080000000001</v>
      </c>
      <c r="J29" s="20">
        <f t="shared" si="10"/>
        <v>1082.4321600000001</v>
      </c>
      <c r="K29" s="20">
        <f t="shared" si="10"/>
        <v>1104.0808032</v>
      </c>
      <c r="L29" s="20">
        <f t="shared" si="10"/>
        <v>1126.1624192639999</v>
      </c>
      <c r="M29" s="20">
        <f t="shared" si="10"/>
        <v>1148.68566764928</v>
      </c>
      <c r="N29" s="20">
        <f t="shared" si="10"/>
        <v>1171.6593810022657</v>
      </c>
      <c r="O29" s="20">
        <f t="shared" si="10"/>
        <v>1195.0925686223111</v>
      </c>
      <c r="P29" s="20">
        <f t="shared" si="10"/>
        <v>1218.9944199947574</v>
      </c>
      <c r="Q29" s="20">
        <f t="shared" si="10"/>
        <v>1243.3743083946526</v>
      </c>
      <c r="R29" s="20">
        <f t="shared" si="10"/>
        <v>1268.2417945625457</v>
      </c>
      <c r="S29" s="20">
        <f t="shared" si="10"/>
        <v>1293.6066304537967</v>
      </c>
      <c r="T29" s="20">
        <f t="shared" si="10"/>
        <v>1319.4787630628728</v>
      </c>
      <c r="U29" s="20">
        <f t="shared" si="10"/>
        <v>1345.8683383241303</v>
      </c>
      <c r="V29" s="20">
        <f t="shared" si="10"/>
        <v>1372.785705090613</v>
      </c>
      <c r="W29" s="20">
        <f t="shared" si="10"/>
        <v>1400.2414191924252</v>
      </c>
      <c r="X29" s="20">
        <f t="shared" si="10"/>
        <v>1428.2462475762736</v>
      </c>
      <c r="Y29" s="20">
        <f t="shared" si="10"/>
        <v>1456.811172527799</v>
      </c>
      <c r="Z29" s="20">
        <f t="shared" si="10"/>
        <v>1485.947395978355</v>
      </c>
      <c r="AA29" s="20">
        <f t="shared" si="10"/>
        <v>1515.6663438979222</v>
      </c>
      <c r="AB29" s="20">
        <f t="shared" si="10"/>
        <v>1545.9796707758805</v>
      </c>
      <c r="AC29" s="20">
        <f t="shared" si="10"/>
        <v>1576.8992641913983</v>
      </c>
      <c r="AD29" s="20">
        <f t="shared" si="10"/>
        <v>1608.4372494752263</v>
      </c>
      <c r="AE29" s="20">
        <f t="shared" si="10"/>
        <v>1640.6059944647309</v>
      </c>
      <c r="AF29" s="20">
        <f t="shared" si="10"/>
        <v>1673.4181143540254</v>
      </c>
      <c r="AG29" s="20">
        <f t="shared" si="10"/>
        <v>1706.8864766411059</v>
      </c>
      <c r="AH29" s="20">
        <f t="shared" si="10"/>
        <v>1741.024206173928</v>
      </c>
      <c r="AI29" s="20">
        <f t="shared" si="10"/>
        <v>1775.8446902974065</v>
      </c>
    </row>
    <row r="30" spans="2:41" x14ac:dyDescent="0.25">
      <c r="C30" s="11" t="s">
        <v>94</v>
      </c>
      <c r="D30" s="1">
        <f>'Input sheet'!E23</f>
        <v>0.2</v>
      </c>
      <c r="F30" s="20">
        <f>F29*$D$30</f>
        <v>200</v>
      </c>
      <c r="G30" s="20">
        <f t="shared" ref="G30:AI30" si="11">G29*$D$30</f>
        <v>204</v>
      </c>
      <c r="H30" s="20">
        <f>H29*$D$30</f>
        <v>208.08000000000004</v>
      </c>
      <c r="I30" s="20">
        <f t="shared" si="11"/>
        <v>212.24160000000003</v>
      </c>
      <c r="J30" s="20">
        <f t="shared" si="11"/>
        <v>216.48643200000004</v>
      </c>
      <c r="K30" s="20">
        <f t="shared" si="11"/>
        <v>220.81616064000002</v>
      </c>
      <c r="L30" s="20">
        <f t="shared" si="11"/>
        <v>225.23248385279999</v>
      </c>
      <c r="M30" s="20">
        <f t="shared" si="11"/>
        <v>229.73713352985601</v>
      </c>
      <c r="N30" s="20">
        <f t="shared" si="11"/>
        <v>234.33187620045317</v>
      </c>
      <c r="O30" s="20">
        <f t="shared" si="11"/>
        <v>239.01851372446222</v>
      </c>
      <c r="P30" s="20">
        <f t="shared" si="11"/>
        <v>243.79888399895151</v>
      </c>
      <c r="Q30" s="20">
        <f t="shared" si="11"/>
        <v>248.67486167893054</v>
      </c>
      <c r="R30" s="20">
        <f t="shared" si="11"/>
        <v>253.64835891250914</v>
      </c>
      <c r="S30" s="20">
        <f t="shared" si="11"/>
        <v>258.72132609075936</v>
      </c>
      <c r="T30" s="20">
        <f t="shared" si="11"/>
        <v>263.89575261257454</v>
      </c>
      <c r="U30" s="20">
        <f t="shared" si="11"/>
        <v>269.17366766482604</v>
      </c>
      <c r="V30" s="20">
        <f t="shared" si="11"/>
        <v>274.55714101812259</v>
      </c>
      <c r="W30" s="20">
        <f t="shared" si="11"/>
        <v>280.04828383848502</v>
      </c>
      <c r="X30" s="20">
        <f t="shared" si="11"/>
        <v>285.64924951525472</v>
      </c>
      <c r="Y30" s="20">
        <f t="shared" si="11"/>
        <v>291.3622345055598</v>
      </c>
      <c r="Z30" s="20">
        <f t="shared" si="11"/>
        <v>297.18947919567103</v>
      </c>
      <c r="AA30" s="20">
        <f t="shared" si="11"/>
        <v>303.13326877958445</v>
      </c>
      <c r="AB30" s="20">
        <f t="shared" si="11"/>
        <v>309.19593415517613</v>
      </c>
      <c r="AC30" s="20">
        <f t="shared" si="11"/>
        <v>315.3798528382797</v>
      </c>
      <c r="AD30" s="20">
        <f t="shared" si="11"/>
        <v>321.68744989504529</v>
      </c>
      <c r="AE30" s="20">
        <f t="shared" si="11"/>
        <v>328.12119889294621</v>
      </c>
      <c r="AF30" s="20">
        <f t="shared" si="11"/>
        <v>334.6836228708051</v>
      </c>
      <c r="AG30" s="20">
        <f t="shared" si="11"/>
        <v>341.37729532822118</v>
      </c>
      <c r="AH30" s="20">
        <f t="shared" si="11"/>
        <v>348.20484123478559</v>
      </c>
      <c r="AI30" s="20">
        <f t="shared" si="11"/>
        <v>355.16893805948132</v>
      </c>
    </row>
    <row r="31" spans="2:41" x14ac:dyDescent="0.25">
      <c r="C31" s="11" t="s">
        <v>93</v>
      </c>
      <c r="D31" s="1">
        <f>100%-D30</f>
        <v>0.8</v>
      </c>
      <c r="F31" s="20">
        <f>F29*$D$31</f>
        <v>800</v>
      </c>
      <c r="G31" s="20">
        <f t="shared" ref="G31:AI31" si="12">G29*$D$31</f>
        <v>816</v>
      </c>
      <c r="H31" s="20">
        <f t="shared" si="12"/>
        <v>832.32000000000016</v>
      </c>
      <c r="I31" s="20">
        <f t="shared" si="12"/>
        <v>848.96640000000014</v>
      </c>
      <c r="J31" s="20">
        <f t="shared" si="12"/>
        <v>865.94572800000014</v>
      </c>
      <c r="K31" s="20">
        <f t="shared" si="12"/>
        <v>883.26464256000008</v>
      </c>
      <c r="L31" s="20">
        <f t="shared" si="12"/>
        <v>900.92993541119995</v>
      </c>
      <c r="M31" s="20">
        <f t="shared" si="12"/>
        <v>918.94853411942404</v>
      </c>
      <c r="N31" s="20">
        <f t="shared" si="12"/>
        <v>937.32750480181267</v>
      </c>
      <c r="O31" s="20">
        <f t="shared" si="12"/>
        <v>956.0740548978489</v>
      </c>
      <c r="P31" s="20">
        <f t="shared" si="12"/>
        <v>975.19553599580604</v>
      </c>
      <c r="Q31" s="20">
        <f t="shared" si="12"/>
        <v>994.69944671572216</v>
      </c>
      <c r="R31" s="20">
        <f t="shared" si="12"/>
        <v>1014.5934356500366</v>
      </c>
      <c r="S31" s="20">
        <f t="shared" si="12"/>
        <v>1034.8853043630374</v>
      </c>
      <c r="T31" s="20">
        <f t="shared" si="12"/>
        <v>1055.5830104502982</v>
      </c>
      <c r="U31" s="20">
        <f t="shared" si="12"/>
        <v>1076.6946706593042</v>
      </c>
      <c r="V31" s="20">
        <f t="shared" si="12"/>
        <v>1098.2285640724904</v>
      </c>
      <c r="W31" s="20">
        <f t="shared" si="12"/>
        <v>1120.1931353539401</v>
      </c>
      <c r="X31" s="20">
        <f t="shared" si="12"/>
        <v>1142.5969980610189</v>
      </c>
      <c r="Y31" s="20">
        <f t="shared" si="12"/>
        <v>1165.4489380222392</v>
      </c>
      <c r="Z31" s="20">
        <f t="shared" si="12"/>
        <v>1188.7579167826841</v>
      </c>
      <c r="AA31" s="20">
        <f t="shared" si="12"/>
        <v>1212.5330751183378</v>
      </c>
      <c r="AB31" s="20">
        <f t="shared" si="12"/>
        <v>1236.7837366207045</v>
      </c>
      <c r="AC31" s="20">
        <f t="shared" si="12"/>
        <v>1261.5194113531188</v>
      </c>
      <c r="AD31" s="20">
        <f t="shared" si="12"/>
        <v>1286.7497995801812</v>
      </c>
      <c r="AE31" s="20">
        <f t="shared" si="12"/>
        <v>1312.4847955717848</v>
      </c>
      <c r="AF31" s="20">
        <f t="shared" si="12"/>
        <v>1338.7344914832204</v>
      </c>
      <c r="AG31" s="20">
        <f t="shared" si="12"/>
        <v>1365.5091813128847</v>
      </c>
      <c r="AH31" s="20">
        <f t="shared" si="12"/>
        <v>1392.8193649391424</v>
      </c>
      <c r="AI31" s="20">
        <f t="shared" si="12"/>
        <v>1420.6757522379253</v>
      </c>
    </row>
    <row r="32" spans="2:41" x14ac:dyDescent="0.25">
      <c r="C32" s="11" t="s">
        <v>108</v>
      </c>
      <c r="D32" s="1">
        <f>'Input sheet'!E24</f>
        <v>0.02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M32" s="20"/>
      <c r="AN32" s="20"/>
      <c r="AO32" s="20"/>
    </row>
    <row r="33" spans="2:41" x14ac:dyDescent="0.25">
      <c r="C33" s="11" t="s">
        <v>365</v>
      </c>
      <c r="D33" s="92">
        <v>365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M33" s="20"/>
      <c r="AN33" s="20"/>
      <c r="AO33" s="20"/>
    </row>
    <row r="34" spans="2:41" x14ac:dyDescent="0.25">
      <c r="C34" s="11" t="s">
        <v>139</v>
      </c>
      <c r="D34" s="1">
        <v>1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M34" s="20"/>
      <c r="AN34" s="20"/>
      <c r="AO34" s="20"/>
    </row>
    <row r="35" spans="2:41" x14ac:dyDescent="0.25">
      <c r="C35" s="11" t="s">
        <v>140</v>
      </c>
      <c r="D35" s="1">
        <f>'Motor Vehicle Data'!$O$10/SUM('Motor Vehicle Data'!$O$10:$P$10)</f>
        <v>0.87179487179487181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M35" s="20"/>
      <c r="AN35" s="20"/>
      <c r="AO35" s="20"/>
    </row>
    <row r="36" spans="2:41" x14ac:dyDescent="0.25">
      <c r="C36" s="11" t="s">
        <v>141</v>
      </c>
      <c r="D36" s="1">
        <f>'Motor Vehicle Data'!$P$10/SUM('Motor Vehicle Data'!$O$10:$P$10)</f>
        <v>0.12820512820512819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M36" s="20"/>
      <c r="AN36" s="20"/>
      <c r="AO36" s="20"/>
    </row>
    <row r="37" spans="2:41" x14ac:dyDescent="0.25">
      <c r="C37" s="11" t="s">
        <v>103</v>
      </c>
      <c r="D37" s="31">
        <f>'Input sheet'!E26</f>
        <v>70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M37" s="20"/>
      <c r="AN37" s="20"/>
      <c r="AO37" s="20"/>
    </row>
    <row r="38" spans="2:41" x14ac:dyDescent="0.25">
      <c r="C38" s="11" t="s">
        <v>275</v>
      </c>
      <c r="D38" s="31">
        <f>'Input sheet'!E27</f>
        <v>70</v>
      </c>
      <c r="AM38" s="20"/>
      <c r="AN38" s="20"/>
      <c r="AO38" s="20"/>
    </row>
    <row r="39" spans="2:41" x14ac:dyDescent="0.25">
      <c r="C39" s="11" t="s">
        <v>89</v>
      </c>
      <c r="D39" s="31">
        <f>'Input sheet'!E28</f>
        <v>5</v>
      </c>
      <c r="AM39" s="20"/>
      <c r="AN39" s="20"/>
      <c r="AO39" s="20"/>
    </row>
    <row r="40" spans="2:41" x14ac:dyDescent="0.25">
      <c r="C40" s="11" t="s">
        <v>277</v>
      </c>
      <c r="D40" s="3">
        <f>(D39/D37)-(D39/D38)</f>
        <v>0</v>
      </c>
      <c r="AM40" s="20"/>
      <c r="AN40" s="20"/>
      <c r="AO40" s="20"/>
    </row>
    <row r="41" spans="2:41" s="199" customFormat="1" x14ac:dyDescent="0.25">
      <c r="C41" s="199" t="s">
        <v>594</v>
      </c>
      <c r="D41" s="122">
        <f>'Input sheet'!E29</f>
        <v>100000</v>
      </c>
      <c r="AM41" s="20"/>
      <c r="AN41" s="20"/>
      <c r="AO41" s="20"/>
    </row>
    <row r="42" spans="2:41" s="199" customFormat="1" x14ac:dyDescent="0.25">
      <c r="C42" s="199" t="s">
        <v>595</v>
      </c>
      <c r="D42" s="122">
        <f>'Input sheet'!E30</f>
        <v>2000</v>
      </c>
      <c r="AM42" s="20"/>
      <c r="AN42" s="20"/>
      <c r="AO42" s="20"/>
    </row>
    <row r="43" spans="2:41" s="199" customFormat="1" x14ac:dyDescent="0.25">
      <c r="C43" s="199" t="s">
        <v>596</v>
      </c>
      <c r="D43" s="122">
        <f>'Input sheet'!E31</f>
        <v>100000</v>
      </c>
      <c r="AM43" s="20"/>
      <c r="AN43" s="20"/>
      <c r="AO43" s="20"/>
    </row>
    <row r="44" spans="2:41" s="199" customFormat="1" x14ac:dyDescent="0.25">
      <c r="C44" s="199" t="s">
        <v>597</v>
      </c>
      <c r="D44" s="122">
        <f>'Input sheet'!E32</f>
        <v>1980</v>
      </c>
      <c r="AM44" s="20"/>
      <c r="AN44" s="20"/>
      <c r="AO44" s="20"/>
    </row>
    <row r="45" spans="2:41" x14ac:dyDescent="0.25">
      <c r="AM45" s="20"/>
      <c r="AN45" s="20"/>
      <c r="AO45" s="20"/>
    </row>
    <row r="46" spans="2:41" x14ac:dyDescent="0.25">
      <c r="B46" s="46" t="s">
        <v>388</v>
      </c>
      <c r="C46" s="46" t="s">
        <v>512</v>
      </c>
      <c r="D46" s="3"/>
      <c r="AM46" s="20"/>
      <c r="AN46" s="20"/>
      <c r="AO46" s="20"/>
    </row>
    <row r="47" spans="2:41" x14ac:dyDescent="0.25">
      <c r="B47" s="46"/>
      <c r="C47" s="11" t="s">
        <v>278</v>
      </c>
      <c r="D47" s="3">
        <f>'Travel Time Value'!C15</f>
        <v>17.713974660633486</v>
      </c>
      <c r="AM47" s="20"/>
      <c r="AN47" s="20"/>
      <c r="AO47" s="20"/>
    </row>
    <row r="48" spans="2:41" x14ac:dyDescent="0.25">
      <c r="B48" s="46"/>
      <c r="C48" s="11" t="s">
        <v>123</v>
      </c>
      <c r="D48" s="3">
        <f>'Travel Time Value'!C14</f>
        <v>1.7</v>
      </c>
      <c r="AM48" s="20"/>
      <c r="AN48" s="20"/>
      <c r="AO48" s="20"/>
    </row>
    <row r="49" spans="2:41" s="192" customFormat="1" x14ac:dyDescent="0.25">
      <c r="B49" s="46"/>
      <c r="C49" s="46" t="s">
        <v>513</v>
      </c>
      <c r="D49" s="3"/>
      <c r="AM49" s="20"/>
      <c r="AN49" s="20"/>
      <c r="AO49" s="20"/>
    </row>
    <row r="50" spans="2:41" s="192" customFormat="1" x14ac:dyDescent="0.25">
      <c r="B50" s="46"/>
      <c r="C50" s="192" t="s">
        <v>278</v>
      </c>
      <c r="D50" s="3">
        <f>'Travel Time Value'!C20</f>
        <v>57.46701719457014</v>
      </c>
      <c r="AM50" s="20"/>
      <c r="AN50" s="20"/>
      <c r="AO50" s="20"/>
    </row>
    <row r="51" spans="2:41" x14ac:dyDescent="0.25">
      <c r="B51" s="46"/>
      <c r="C51" s="192" t="s">
        <v>123</v>
      </c>
      <c r="D51" s="3">
        <f>'Travel Time Value'!C19</f>
        <v>1.3</v>
      </c>
      <c r="AM51" s="20"/>
      <c r="AN51" s="20"/>
      <c r="AO51" s="20"/>
    </row>
    <row r="52" spans="2:41" s="192" customFormat="1" x14ac:dyDescent="0.25">
      <c r="B52" s="46"/>
      <c r="D52" s="3"/>
      <c r="AM52" s="20"/>
      <c r="AN52" s="20"/>
      <c r="AO52" s="20"/>
    </row>
    <row r="53" spans="2:41" x14ac:dyDescent="0.25">
      <c r="B53" s="46"/>
      <c r="C53" s="11" t="str">
        <f>CONCATENATE("Combined Value - ", $D$6, " ($)")</f>
        <v>Combined Value - 2021 ($)</v>
      </c>
      <c r="D53" s="3">
        <f>D35*(D47*D48)+D36*(D50*D51)</f>
        <v>35.830855055110803</v>
      </c>
      <c r="AM53" s="20"/>
      <c r="AN53" s="20"/>
      <c r="AO53" s="20"/>
    </row>
    <row r="54" spans="2:41" x14ac:dyDescent="0.25">
      <c r="B54" s="46"/>
      <c r="C54" s="15"/>
      <c r="D54" s="3"/>
      <c r="AM54" s="20"/>
      <c r="AN54" s="20"/>
      <c r="AO54" s="20"/>
    </row>
    <row r="55" spans="2:41" x14ac:dyDescent="0.25">
      <c r="B55" s="46" t="s">
        <v>52</v>
      </c>
      <c r="C55" s="11" t="s">
        <v>29</v>
      </c>
      <c r="D55" s="3"/>
      <c r="AM55" s="20"/>
      <c r="AN55" s="20"/>
      <c r="AO55" s="20"/>
    </row>
    <row r="56" spans="2:41" x14ac:dyDescent="0.25">
      <c r="C56" s="11" t="s">
        <v>278</v>
      </c>
      <c r="D56" s="3">
        <f>'Travel Time Value'!C31</f>
        <v>31.681898642533938</v>
      </c>
      <c r="H56" s="3"/>
      <c r="AM56" s="20"/>
      <c r="AN56" s="20"/>
      <c r="AO56" s="20"/>
    </row>
    <row r="57" spans="2:41" x14ac:dyDescent="0.25">
      <c r="C57" s="11" t="s">
        <v>123</v>
      </c>
      <c r="D57" s="3">
        <f>'Travel Time Value'!C30</f>
        <v>1</v>
      </c>
      <c r="AM57" s="20"/>
      <c r="AN57" s="20"/>
      <c r="AO57" s="20"/>
    </row>
    <row r="58" spans="2:41" x14ac:dyDescent="0.25">
      <c r="C58" s="11" t="s">
        <v>10</v>
      </c>
      <c r="D58" s="3">
        <f>'VOC Value'!J7</f>
        <v>35.625</v>
      </c>
      <c r="AM58" s="20"/>
      <c r="AN58" s="20"/>
      <c r="AO58" s="20"/>
    </row>
    <row r="59" spans="2:41" x14ac:dyDescent="0.25">
      <c r="C59" s="11" t="s">
        <v>279</v>
      </c>
      <c r="D59" s="3">
        <f>'Travel Time Value'!C32</f>
        <v>22.970476190476194</v>
      </c>
      <c r="AM59" s="20"/>
      <c r="AN59" s="20"/>
      <c r="AO59" s="20"/>
    </row>
    <row r="60" spans="2:41" x14ac:dyDescent="0.25">
      <c r="D60" s="3"/>
      <c r="AM60" s="20"/>
      <c r="AN60" s="20"/>
      <c r="AO60" s="20"/>
    </row>
    <row r="61" spans="2:41" x14ac:dyDescent="0.25">
      <c r="C61" s="11" t="str">
        <f>CONCATENATE("Combined Value - ", $D$6, " ($)")</f>
        <v>Combined Value - 2021 ($)</v>
      </c>
      <c r="D61" s="3">
        <f>'Travel Time Value'!C33</f>
        <v>54.652374833010128</v>
      </c>
      <c r="AM61" s="20"/>
      <c r="AN61" s="20"/>
      <c r="AO61" s="20"/>
    </row>
    <row r="62" spans="2:41" x14ac:dyDescent="0.25">
      <c r="D62" s="3"/>
      <c r="AM62" s="20"/>
      <c r="AN62" s="20"/>
      <c r="AO62" s="20"/>
    </row>
    <row r="63" spans="2:41" s="199" customFormat="1" x14ac:dyDescent="0.25">
      <c r="C63" s="19" t="s">
        <v>464</v>
      </c>
      <c r="D63" s="3">
        <f>D61</f>
        <v>54.652374833010128</v>
      </c>
      <c r="F63" s="21">
        <f>IF('Input sheet'!$E$21="Corridor", $D$40*$D$63*F30*$D$33, -($D$44-$D$42)*$D$33*$D$30*((1+$D$32)^(F$8-1))*$D$63)</f>
        <v>0</v>
      </c>
      <c r="G63" s="21">
        <f>IF('Input sheet'!$E$21="Corridor", $D$40*$D$63*G30*$D$33, -($D$44-$D$42)*$D$33*$D$30*((1+$D$32)^(G$8-1))*$D$63)</f>
        <v>0</v>
      </c>
      <c r="H63" s="21">
        <f>IF('Input sheet'!$E$21="Corridor", $D$40*$D$63*H30*$D$33, -($D$44-$D$42)*$D$33*$D$30*((1+$D$32)^(H$8-1))*$D$63)</f>
        <v>0</v>
      </c>
      <c r="I63" s="21">
        <f>IF('Input sheet'!$E$21="Corridor", $D$40*$D$63*I30*$D$33, -($D$44-$D$42)*$D$33*$D$30*((1+$D$32)^(I$8-1))*$D$63)</f>
        <v>0</v>
      </c>
      <c r="J63" s="21">
        <f>IF('Input sheet'!$E$21="Corridor", $D$40*$D$63*J30*$D$33, -($D$44-$D$42)*$D$33*$D$30*((1+$D$32)^(J$8-1))*$D$63)</f>
        <v>0</v>
      </c>
      <c r="K63" s="21">
        <f>IF('Input sheet'!$E$21="Corridor", $D$40*$D$63*K30*$D$33, -($D$44-$D$42)*$D$33*$D$30*((1+$D$32)^(K$8-1))*$D$63)</f>
        <v>0</v>
      </c>
      <c r="L63" s="21">
        <f>IF('Input sheet'!$E$21="Corridor", $D$40*$D$63*L30*$D$33, -($D$44-$D$42)*$D$33*$D$30*((1+$D$32)^(L$8-1))*$D$63)</f>
        <v>0</v>
      </c>
      <c r="M63" s="21">
        <f>IF('Input sheet'!$E$21="Corridor", $D$40*$D$63*M30*$D$33, -($D$44-$D$42)*$D$33*$D$30*((1+$D$32)^(M$8-1))*$D$63)</f>
        <v>0</v>
      </c>
      <c r="N63" s="21">
        <f>IF('Input sheet'!$E$21="Corridor", $D$40*$D$63*N30*$D$33, -($D$44-$D$42)*$D$33*$D$30*((1+$D$32)^(N$8-1))*$D$63)</f>
        <v>0</v>
      </c>
      <c r="O63" s="21">
        <f>IF('Input sheet'!$E$21="Corridor", $D$40*$D$63*O30*$D$33, -($D$44-$D$42)*$D$33*$D$30*((1+$D$32)^(O$8-1))*$D$63)</f>
        <v>0</v>
      </c>
      <c r="P63" s="21">
        <f>IF('Input sheet'!$E$21="Corridor", $D$40*$D$63*P30*$D$33, -($D$44-$D$42)*$D$33*$D$30*((1+$D$32)^(P$8-1))*$D$63)</f>
        <v>0</v>
      </c>
      <c r="Q63" s="21">
        <f>IF('Input sheet'!$E$21="Corridor", $D$40*$D$63*Q30*$D$33, -($D$44-$D$42)*$D$33*$D$30*((1+$D$32)^(Q$8-1))*$D$63)</f>
        <v>0</v>
      </c>
      <c r="R63" s="21">
        <f>IF('Input sheet'!$E$21="Corridor", $D$40*$D$63*R30*$D$33, -($D$44-$D$42)*$D$33*$D$30*((1+$D$32)^(R$8-1))*$D$63)</f>
        <v>0</v>
      </c>
      <c r="S63" s="21">
        <f>IF('Input sheet'!$E$21="Corridor", $D$40*$D$63*S30*$D$33, -($D$44-$D$42)*$D$33*$D$30*((1+$D$32)^(S$8-1))*$D$63)</f>
        <v>0</v>
      </c>
      <c r="T63" s="21">
        <f>IF('Input sheet'!$E$21="Corridor", $D$40*$D$63*T30*$D$33, -($D$44-$D$42)*$D$33*$D$30*((1+$D$32)^(T$8-1))*$D$63)</f>
        <v>0</v>
      </c>
      <c r="U63" s="21">
        <f>IF('Input sheet'!$E$21="Corridor", $D$40*$D$63*U30*$D$33, -($D$44-$D$42)*$D$33*$D$30*((1+$D$32)^(U$8-1))*$D$63)</f>
        <v>0</v>
      </c>
      <c r="V63" s="21">
        <f>IF('Input sheet'!$E$21="Corridor", $D$40*$D$63*V30*$D$33, -($D$44-$D$42)*$D$33*$D$30*((1+$D$32)^(V$8-1))*$D$63)</f>
        <v>0</v>
      </c>
      <c r="W63" s="21">
        <f>IF('Input sheet'!$E$21="Corridor", $D$40*$D$63*W30*$D$33, -($D$44-$D$42)*$D$33*$D$30*((1+$D$32)^(W$8-1))*$D$63)</f>
        <v>0</v>
      </c>
      <c r="X63" s="21">
        <f>IF('Input sheet'!$E$21="Corridor", $D$40*$D$63*X30*$D$33, -($D$44-$D$42)*$D$33*$D$30*((1+$D$32)^(X$8-1))*$D$63)</f>
        <v>0</v>
      </c>
      <c r="Y63" s="21">
        <f>IF('Input sheet'!$E$21="Corridor", $D$40*$D$63*Y30*$D$33, -($D$44-$D$42)*$D$33*$D$30*((1+$D$32)^(Y$8-1))*$D$63)</f>
        <v>0</v>
      </c>
      <c r="Z63" s="21">
        <f>IF('Input sheet'!$E$21="Corridor", $D$40*$D$63*Z30*$D$33, -($D$44-$D$42)*$D$33*$D$30*((1+$D$32)^(Z$8-1))*$D$63)</f>
        <v>0</v>
      </c>
      <c r="AA63" s="21">
        <f>IF('Input sheet'!$E$21="Corridor", $D$40*$D$63*AA30*$D$33, -($D$44-$D$42)*$D$33*$D$30*((1+$D$32)^(AA$8-1))*$D$63)</f>
        <v>0</v>
      </c>
      <c r="AB63" s="21">
        <f>IF('Input sheet'!$E$21="Corridor", $D$40*$D$63*AB30*$D$33, -($D$44-$D$42)*$D$33*$D$30*((1+$D$32)^(AB$8-1))*$D$63)</f>
        <v>0</v>
      </c>
      <c r="AC63" s="21">
        <f>IF('Input sheet'!$E$21="Corridor", $D$40*$D$63*AC30*$D$33, -($D$44-$D$42)*$D$33*$D$30*((1+$D$32)^(AC$8-1))*$D$63)</f>
        <v>0</v>
      </c>
      <c r="AD63" s="21">
        <f>IF('Input sheet'!$E$21="Corridor", $D$40*$D$63*AD30*$D$33, -($D$44-$D$42)*$D$33*$D$30*((1+$D$32)^(AD$8-1))*$D$63)</f>
        <v>0</v>
      </c>
      <c r="AE63" s="21">
        <f>IF('Input sheet'!$E$21="Corridor", $D$40*$D$63*AE30*$D$33, -($D$44-$D$42)*$D$33*$D$30*((1+$D$32)^(AE$8-1))*$D$63)</f>
        <v>0</v>
      </c>
      <c r="AF63" s="21">
        <f>IF('Input sheet'!$E$21="Corridor", $D$40*$D$63*AF30*$D$33, -($D$44-$D$42)*$D$33*$D$30*((1+$D$32)^(AF$8-1))*$D$63)</f>
        <v>0</v>
      </c>
      <c r="AG63" s="21">
        <f>IF('Input sheet'!$E$21="Corridor", $D$40*$D$63*AG30*$D$33, -($D$44-$D$42)*$D$33*$D$30*((1+$D$32)^(AG$8-1))*$D$63)</f>
        <v>0</v>
      </c>
      <c r="AH63" s="21">
        <f>IF('Input sheet'!$E$21="Corridor", $D$40*$D$63*AH30*$D$33, -($D$44-$D$42)*$D$33*$D$30*((1+$D$32)^(AH$8-1))*$D$63)</f>
        <v>0</v>
      </c>
      <c r="AI63" s="21">
        <f>IF('Input sheet'!$E$21="Corridor", $D$40*$D$63*AI30*$D$33, -($D$44-$D$42)*$D$33*$D$30*((1+$D$32)^(AI$8-1))*$D$63)</f>
        <v>0</v>
      </c>
      <c r="AM63" s="20"/>
      <c r="AN63" s="20"/>
      <c r="AO63" s="20"/>
    </row>
    <row r="64" spans="2:41" s="199" customFormat="1" x14ac:dyDescent="0.25">
      <c r="C64" s="19" t="s">
        <v>465</v>
      </c>
      <c r="D64" s="3">
        <f>D53</f>
        <v>35.830855055110803</v>
      </c>
      <c r="F64" s="21">
        <f>IF('Input sheet'!$E$21="Corridor", $D$40*$D$64*F31*$D$33, -($D$44-$D$42)*$D$33*$D$31*((1+$D$32)^(F$8-1))*$D$64)</f>
        <v>0</v>
      </c>
      <c r="G64" s="21">
        <f>IF('Input sheet'!$E$21="Corridor", $D$40*$D$64*G31*$D$33, -($D$44-$D$42)*$D$33*$D$31*((1+$D$32)^(G$8-1))*$D$64)</f>
        <v>0</v>
      </c>
      <c r="H64" s="21">
        <f>IF('Input sheet'!$E$21="Corridor", $D$40*$D$64*H31*$D$33, -($D$44-$D$42)*$D$33*$D$31*((1+$D$32)^(H$8-1))*$D$64)</f>
        <v>0</v>
      </c>
      <c r="I64" s="21">
        <f>IF('Input sheet'!$E$21="Corridor", $D$40*$D$64*I31*$D$33, -($D$44-$D$42)*$D$33*$D$31*((1+$D$32)^(I$8-1))*$D$64)</f>
        <v>0</v>
      </c>
      <c r="J64" s="21">
        <f>IF('Input sheet'!$E$21="Corridor", $D$40*$D$64*J31*$D$33, -($D$44-$D$42)*$D$33*$D$31*((1+$D$32)^(J$8-1))*$D$64)</f>
        <v>0</v>
      </c>
      <c r="K64" s="21">
        <f>IF('Input sheet'!$E$21="Corridor", $D$40*$D$64*K31*$D$33, -($D$44-$D$42)*$D$33*$D$31*((1+$D$32)^(K$8-1))*$D$64)</f>
        <v>0</v>
      </c>
      <c r="L64" s="21">
        <f>IF('Input sheet'!$E$21="Corridor", $D$40*$D$64*L31*$D$33, -($D$44-$D$42)*$D$33*$D$31*((1+$D$32)^(L$8-1))*$D$64)</f>
        <v>0</v>
      </c>
      <c r="M64" s="21">
        <f>IF('Input sheet'!$E$21="Corridor", $D$40*$D$64*M31*$D$33, -($D$44-$D$42)*$D$33*$D$31*((1+$D$32)^(M$8-1))*$D$64)</f>
        <v>0</v>
      </c>
      <c r="N64" s="21">
        <f>IF('Input sheet'!$E$21="Corridor", $D$40*$D$64*N31*$D$33, -($D$44-$D$42)*$D$33*$D$31*((1+$D$32)^(N$8-1))*$D$64)</f>
        <v>0</v>
      </c>
      <c r="O64" s="21">
        <f>IF('Input sheet'!$E$21="Corridor", $D$40*$D$64*O31*$D$33, -($D$44-$D$42)*$D$33*$D$31*((1+$D$32)^(O$8-1))*$D$64)</f>
        <v>0</v>
      </c>
      <c r="P64" s="21">
        <f>IF('Input sheet'!$E$21="Corridor", $D$40*$D$64*P31*$D$33, -($D$44-$D$42)*$D$33*$D$31*((1+$D$32)^(P$8-1))*$D$64)</f>
        <v>0</v>
      </c>
      <c r="Q64" s="21">
        <f>IF('Input sheet'!$E$21="Corridor", $D$40*$D$64*Q31*$D$33, -($D$44-$D$42)*$D$33*$D$31*((1+$D$32)^(Q$8-1))*$D$64)</f>
        <v>0</v>
      </c>
      <c r="R64" s="21">
        <f>IF('Input sheet'!$E$21="Corridor", $D$40*$D$64*R31*$D$33, -($D$44-$D$42)*$D$33*$D$31*((1+$D$32)^(R$8-1))*$D$64)</f>
        <v>0</v>
      </c>
      <c r="S64" s="21">
        <f>IF('Input sheet'!$E$21="Corridor", $D$40*$D$64*S31*$D$33, -($D$44-$D$42)*$D$33*$D$31*((1+$D$32)^(S$8-1))*$D$64)</f>
        <v>0</v>
      </c>
      <c r="T64" s="21">
        <f>IF('Input sheet'!$E$21="Corridor", $D$40*$D$64*T31*$D$33, -($D$44-$D$42)*$D$33*$D$31*((1+$D$32)^(T$8-1))*$D$64)</f>
        <v>0</v>
      </c>
      <c r="U64" s="21">
        <f>IF('Input sheet'!$E$21="Corridor", $D$40*$D$64*U31*$D$33, -($D$44-$D$42)*$D$33*$D$31*((1+$D$32)^(U$8-1))*$D$64)</f>
        <v>0</v>
      </c>
      <c r="V64" s="21">
        <f>IF('Input sheet'!$E$21="Corridor", $D$40*$D$64*V31*$D$33, -($D$44-$D$42)*$D$33*$D$31*((1+$D$32)^(V$8-1))*$D$64)</f>
        <v>0</v>
      </c>
      <c r="W64" s="21">
        <f>IF('Input sheet'!$E$21="Corridor", $D$40*$D$64*W31*$D$33, -($D$44-$D$42)*$D$33*$D$31*((1+$D$32)^(W$8-1))*$D$64)</f>
        <v>0</v>
      </c>
      <c r="X64" s="21">
        <f>IF('Input sheet'!$E$21="Corridor", $D$40*$D$64*X31*$D$33, -($D$44-$D$42)*$D$33*$D$31*((1+$D$32)^(X$8-1))*$D$64)</f>
        <v>0</v>
      </c>
      <c r="Y64" s="21">
        <f>IF('Input sheet'!$E$21="Corridor", $D$40*$D$64*Y31*$D$33, -($D$44-$D$42)*$D$33*$D$31*((1+$D$32)^(Y$8-1))*$D$64)</f>
        <v>0</v>
      </c>
      <c r="Z64" s="21">
        <f>IF('Input sheet'!$E$21="Corridor", $D$40*$D$64*Z31*$D$33, -($D$44-$D$42)*$D$33*$D$31*((1+$D$32)^(Z$8-1))*$D$64)</f>
        <v>0</v>
      </c>
      <c r="AA64" s="21">
        <f>IF('Input sheet'!$E$21="Corridor", $D$40*$D$64*AA31*$D$33, -($D$44-$D$42)*$D$33*$D$31*((1+$D$32)^(AA$8-1))*$D$64)</f>
        <v>0</v>
      </c>
      <c r="AB64" s="21">
        <f>IF('Input sheet'!$E$21="Corridor", $D$40*$D$64*AB31*$D$33, -($D$44-$D$42)*$D$33*$D$31*((1+$D$32)^(AB$8-1))*$D$64)</f>
        <v>0</v>
      </c>
      <c r="AC64" s="21">
        <f>IF('Input sheet'!$E$21="Corridor", $D$40*$D$64*AC31*$D$33, -($D$44-$D$42)*$D$33*$D$31*((1+$D$32)^(AC$8-1))*$D$64)</f>
        <v>0</v>
      </c>
      <c r="AD64" s="21">
        <f>IF('Input sheet'!$E$21="Corridor", $D$40*$D$64*AD31*$D$33, -($D$44-$D$42)*$D$33*$D$31*((1+$D$32)^(AD$8-1))*$D$64)</f>
        <v>0</v>
      </c>
      <c r="AE64" s="21">
        <f>IF('Input sheet'!$E$21="Corridor", $D$40*$D$64*AE31*$D$33, -($D$44-$D$42)*$D$33*$D$31*((1+$D$32)^(AE$8-1))*$D$64)</f>
        <v>0</v>
      </c>
      <c r="AF64" s="21">
        <f>IF('Input sheet'!$E$21="Corridor", $D$40*$D$64*AF31*$D$33, -($D$44-$D$42)*$D$33*$D$31*((1+$D$32)^(AF$8-1))*$D$64)</f>
        <v>0</v>
      </c>
      <c r="AG64" s="21">
        <f>IF('Input sheet'!$E$21="Corridor", $D$40*$D$64*AG31*$D$33, -($D$44-$D$42)*$D$33*$D$31*((1+$D$32)^(AG$8-1))*$D$64)</f>
        <v>0</v>
      </c>
      <c r="AH64" s="21">
        <f>IF('Input sheet'!$E$21="Corridor", $D$40*$D$64*AH31*$D$33, -($D$44-$D$42)*$D$33*$D$31*((1+$D$32)^(AH$8-1))*$D$64)</f>
        <v>0</v>
      </c>
      <c r="AI64" s="21">
        <f>IF('Input sheet'!$E$21="Corridor", $D$40*$D$64*AI31*$D$33, -($D$44-$D$42)*$D$33*$D$31*((1+$D$32)^(AI$8-1))*$D$64)</f>
        <v>0</v>
      </c>
      <c r="AM64" s="20"/>
      <c r="AN64" s="20"/>
      <c r="AO64" s="20"/>
    </row>
    <row r="65" spans="2:41" s="199" customFormat="1" x14ac:dyDescent="0.25">
      <c r="C65" s="19" t="s">
        <v>116</v>
      </c>
      <c r="F65" s="21">
        <f>IF('Input sheet'!$E$21="Corridor", (($D$63*F30)+($D$64*F31))*$D$40*$D$33, -(($D$44-$D$42)*$D$33*$D$30*((1+$D$32)^(F$8-1))*$D$63)-($D$44-$D$42)*$D$33*$D$31*((1+$D$32)^(F$8-1))*$D$64)</f>
        <v>0</v>
      </c>
      <c r="G65" s="21">
        <f>IF('Input sheet'!$E$21="Corridor", (($D$63*G30)+($D$64*G31))*$D$40*$D$33, -(($D$44-$D$42)*$D$33*$D$30*((1+$D$32)^(G$8-1))*$D$63)-($D$44-$D$42)*$D$33*$D$31*((1+$D$32)^(G$8-1))*$D$64)</f>
        <v>0</v>
      </c>
      <c r="H65" s="21">
        <f>IF('Input sheet'!$E$21="Corridor", (($D$63*H30)+($D$64*H31))*$D$40*$D$33, -(($D$44-$D$42)*$D$33*$D$30*((1+$D$32)^(H$8-1))*$D$63)-($D$44-$D$42)*$D$33*$D$31*((1+$D$32)^(H$8-1))*$D$64)</f>
        <v>0</v>
      </c>
      <c r="I65" s="21">
        <f>IF('Input sheet'!$E$21="Corridor", (($D$63*I30)+($D$64*I31))*$D$40*$D$33, -(($D$44-$D$42)*$D$33*$D$30*((1+$D$32)^(I$8-1))*$D$63)-($D$44-$D$42)*$D$33*$D$31*((1+$D$32)^(I$8-1))*$D$64)</f>
        <v>0</v>
      </c>
      <c r="J65" s="21">
        <f>IF('Input sheet'!$E$21="Corridor", (($D$63*J30)+($D$64*J31))*$D$40*$D$33, -(($D$44-$D$42)*$D$33*$D$30*((1+$D$32)^(J$8-1))*$D$63)-($D$44-$D$42)*$D$33*$D$31*((1+$D$32)^(J$8-1))*$D$64)</f>
        <v>0</v>
      </c>
      <c r="K65" s="21">
        <f>IF('Input sheet'!$E$21="Corridor", (($D$63*K30)+($D$64*K31))*$D$40*$D$33, -(($D$44-$D$42)*$D$33*$D$30*((1+$D$32)^(K$8-1))*$D$63)-($D$44-$D$42)*$D$33*$D$31*((1+$D$32)^(K$8-1))*$D$64)</f>
        <v>0</v>
      </c>
      <c r="L65" s="21">
        <f>IF('Input sheet'!$E$21="Corridor", (($D$63*L30)+($D$64*L31))*$D$40*$D$33, -(($D$44-$D$42)*$D$33*$D$30*((1+$D$32)^(L$8-1))*$D$63)-($D$44-$D$42)*$D$33*$D$31*((1+$D$32)^(L$8-1))*$D$64)</f>
        <v>0</v>
      </c>
      <c r="M65" s="21">
        <f>IF('Input sheet'!$E$21="Corridor", (($D$63*M30)+($D$64*M31))*$D$40*$D$33, -(($D$44-$D$42)*$D$33*$D$30*((1+$D$32)^(M$8-1))*$D$63)-($D$44-$D$42)*$D$33*$D$31*((1+$D$32)^(M$8-1))*$D$64)</f>
        <v>0</v>
      </c>
      <c r="N65" s="21">
        <f>IF('Input sheet'!$E$21="Corridor", (($D$63*N30)+($D$64*N31))*$D$40*$D$33, -(($D$44-$D$42)*$D$33*$D$30*((1+$D$32)^(N$8-1))*$D$63)-($D$44-$D$42)*$D$33*$D$31*((1+$D$32)^(N$8-1))*$D$64)</f>
        <v>0</v>
      </c>
      <c r="O65" s="21">
        <f>IF('Input sheet'!$E$21="Corridor", (($D$63*O30)+($D$64*O31))*$D$40*$D$33, -(($D$44-$D$42)*$D$33*$D$30*((1+$D$32)^(O$8-1))*$D$63)-($D$44-$D$42)*$D$33*$D$31*((1+$D$32)^(O$8-1))*$D$64)</f>
        <v>0</v>
      </c>
      <c r="P65" s="21">
        <f>IF('Input sheet'!$E$21="Corridor", (($D$63*P30)+($D$64*P31))*$D$40*$D$33, -(($D$44-$D$42)*$D$33*$D$30*((1+$D$32)^(P$8-1))*$D$63)-($D$44-$D$42)*$D$33*$D$31*((1+$D$32)^(P$8-1))*$D$64)</f>
        <v>0</v>
      </c>
      <c r="Q65" s="21">
        <f>IF('Input sheet'!$E$21="Corridor", (($D$63*Q30)+($D$64*Q31))*$D$40*$D$33, -(($D$44-$D$42)*$D$33*$D$30*((1+$D$32)^(Q$8-1))*$D$63)-($D$44-$D$42)*$D$33*$D$31*((1+$D$32)^(Q$8-1))*$D$64)</f>
        <v>0</v>
      </c>
      <c r="R65" s="21">
        <f>IF('Input sheet'!$E$21="Corridor", (($D$63*R30)+($D$64*R31))*$D$40*$D$33, -(($D$44-$D$42)*$D$33*$D$30*((1+$D$32)^(R$8-1))*$D$63)-($D$44-$D$42)*$D$33*$D$31*((1+$D$32)^(R$8-1))*$D$64)</f>
        <v>0</v>
      </c>
      <c r="S65" s="21">
        <f>IF('Input sheet'!$E$21="Corridor", (($D$63*S30)+($D$64*S31))*$D$40*$D$33, -(($D$44-$D$42)*$D$33*$D$30*((1+$D$32)^(S$8-1))*$D$63)-($D$44-$D$42)*$D$33*$D$31*((1+$D$32)^(S$8-1))*$D$64)</f>
        <v>0</v>
      </c>
      <c r="T65" s="21">
        <f>IF('Input sheet'!$E$21="Corridor", (($D$63*T30)+($D$64*T31))*$D$40*$D$33, -(($D$44-$D$42)*$D$33*$D$30*((1+$D$32)^(T$8-1))*$D$63)-($D$44-$D$42)*$D$33*$D$31*((1+$D$32)^(T$8-1))*$D$64)</f>
        <v>0</v>
      </c>
      <c r="U65" s="21">
        <f>IF('Input sheet'!$E$21="Corridor", (($D$63*U30)+($D$64*U31))*$D$40*$D$33, -(($D$44-$D$42)*$D$33*$D$30*((1+$D$32)^(U$8-1))*$D$63)-($D$44-$D$42)*$D$33*$D$31*((1+$D$32)^(U$8-1))*$D$64)</f>
        <v>0</v>
      </c>
      <c r="V65" s="21">
        <f>IF('Input sheet'!$E$21="Corridor", (($D$63*V30)+($D$64*V31))*$D$40*$D$33, -(($D$44-$D$42)*$D$33*$D$30*((1+$D$32)^(V$8-1))*$D$63)-($D$44-$D$42)*$D$33*$D$31*((1+$D$32)^(V$8-1))*$D$64)</f>
        <v>0</v>
      </c>
      <c r="W65" s="21">
        <f>IF('Input sheet'!$E$21="Corridor", (($D$63*W30)+($D$64*W31))*$D$40*$D$33, -(($D$44-$D$42)*$D$33*$D$30*((1+$D$32)^(W$8-1))*$D$63)-($D$44-$D$42)*$D$33*$D$31*((1+$D$32)^(W$8-1))*$D$64)</f>
        <v>0</v>
      </c>
      <c r="X65" s="21">
        <f>IF('Input sheet'!$E$21="Corridor", (($D$63*X30)+($D$64*X31))*$D$40*$D$33, -(($D$44-$D$42)*$D$33*$D$30*((1+$D$32)^(X$8-1))*$D$63)-($D$44-$D$42)*$D$33*$D$31*((1+$D$32)^(X$8-1))*$D$64)</f>
        <v>0</v>
      </c>
      <c r="Y65" s="21">
        <f>IF('Input sheet'!$E$21="Corridor", (($D$63*Y30)+($D$64*Y31))*$D$40*$D$33, -(($D$44-$D$42)*$D$33*$D$30*((1+$D$32)^(Y$8-1))*$D$63)-($D$44-$D$42)*$D$33*$D$31*((1+$D$32)^(Y$8-1))*$D$64)</f>
        <v>0</v>
      </c>
      <c r="Z65" s="21">
        <f>IF('Input sheet'!$E$21="Corridor", (($D$63*Z30)+($D$64*Z31))*$D$40*$D$33, -(($D$44-$D$42)*$D$33*$D$30*((1+$D$32)^(Z$8-1))*$D$63)-($D$44-$D$42)*$D$33*$D$31*((1+$D$32)^(Z$8-1))*$D$64)</f>
        <v>0</v>
      </c>
      <c r="AA65" s="21">
        <f>IF('Input sheet'!$E$21="Corridor", (($D$63*AA30)+($D$64*AA31))*$D$40*$D$33, -(($D$44-$D$42)*$D$33*$D$30*((1+$D$32)^(AA$8-1))*$D$63)-($D$44-$D$42)*$D$33*$D$31*((1+$D$32)^(AA$8-1))*$D$64)</f>
        <v>0</v>
      </c>
      <c r="AB65" s="21">
        <f>IF('Input sheet'!$E$21="Corridor", (($D$63*AB30)+($D$64*AB31))*$D$40*$D$33, -(($D$44-$D$42)*$D$33*$D$30*((1+$D$32)^(AB$8-1))*$D$63)-($D$44-$D$42)*$D$33*$D$31*((1+$D$32)^(AB$8-1))*$D$64)</f>
        <v>0</v>
      </c>
      <c r="AC65" s="21">
        <f>IF('Input sheet'!$E$21="Corridor", (($D$63*AC30)+($D$64*AC31))*$D$40*$D$33, -(($D$44-$D$42)*$D$33*$D$30*((1+$D$32)^(AC$8-1))*$D$63)-($D$44-$D$42)*$D$33*$D$31*((1+$D$32)^(AC$8-1))*$D$64)</f>
        <v>0</v>
      </c>
      <c r="AD65" s="21">
        <f>IF('Input sheet'!$E$21="Corridor", (($D$63*AD30)+($D$64*AD31))*$D$40*$D$33, -(($D$44-$D$42)*$D$33*$D$30*((1+$D$32)^(AD$8-1))*$D$63)-($D$44-$D$42)*$D$33*$D$31*((1+$D$32)^(AD$8-1))*$D$64)</f>
        <v>0</v>
      </c>
      <c r="AE65" s="21">
        <f>IF('Input sheet'!$E$21="Corridor", (($D$63*AE30)+($D$64*AE31))*$D$40*$D$33, -(($D$44-$D$42)*$D$33*$D$30*((1+$D$32)^(AE$8-1))*$D$63)-($D$44-$D$42)*$D$33*$D$31*((1+$D$32)^(AE$8-1))*$D$64)</f>
        <v>0</v>
      </c>
      <c r="AF65" s="21">
        <f>IF('Input sheet'!$E$21="Corridor", (($D$63*AF30)+($D$64*AF31))*$D$40*$D$33, -(($D$44-$D$42)*$D$33*$D$30*((1+$D$32)^(AF$8-1))*$D$63)-($D$44-$D$42)*$D$33*$D$31*((1+$D$32)^(AF$8-1))*$D$64)</f>
        <v>0</v>
      </c>
      <c r="AG65" s="21">
        <f>IF('Input sheet'!$E$21="Corridor", (($D$63*AG30)+($D$64*AG31))*$D$40*$D$33, -(($D$44-$D$42)*$D$33*$D$30*((1+$D$32)^(AG$8-1))*$D$63)-($D$44-$D$42)*$D$33*$D$31*((1+$D$32)^(AG$8-1))*$D$64)</f>
        <v>0</v>
      </c>
      <c r="AH65" s="21">
        <f>IF('Input sheet'!$E$21="Corridor", (($D$63*AH30)+($D$64*AH31))*$D$40*$D$33, -(($D$44-$D$42)*$D$33*$D$30*((1+$D$32)^(AH$8-1))*$D$63)-($D$44-$D$42)*$D$33*$D$31*((1+$D$32)^(AH$8-1))*$D$64)</f>
        <v>0</v>
      </c>
      <c r="AI65" s="21">
        <f>IF('Input sheet'!$E$21="Corridor", (($D$63*AI30)+($D$64*AI31))*$D$40*$D$33, -(($D$44-$D$42)*$D$33*$D$30*((1+$D$32)^(AI$8-1))*$D$63)-($D$44-$D$42)*$D$33*$D$31*((1+$D$32)^(AI$8-1))*$D$64)</f>
        <v>0</v>
      </c>
      <c r="AM65" s="20"/>
      <c r="AN65" s="20"/>
      <c r="AO65" s="20"/>
    </row>
    <row r="66" spans="2:41" x14ac:dyDescent="0.25">
      <c r="C66" s="19"/>
      <c r="AJ66" s="45"/>
      <c r="AM66" s="21"/>
      <c r="AN66" s="21"/>
      <c r="AO66" s="21"/>
    </row>
    <row r="67" spans="2:41" x14ac:dyDescent="0.25">
      <c r="C67" s="19" t="s">
        <v>134</v>
      </c>
      <c r="F67" s="21">
        <f t="shared" ref="F67:AI67" si="13">F63*(1/((1+$D$2)^F$8))</f>
        <v>0</v>
      </c>
      <c r="G67" s="21">
        <f t="shared" si="13"/>
        <v>0</v>
      </c>
      <c r="H67" s="21">
        <f t="shared" si="13"/>
        <v>0</v>
      </c>
      <c r="I67" s="21">
        <f t="shared" si="13"/>
        <v>0</v>
      </c>
      <c r="J67" s="21">
        <f t="shared" si="13"/>
        <v>0</v>
      </c>
      <c r="K67" s="21">
        <f t="shared" si="13"/>
        <v>0</v>
      </c>
      <c r="L67" s="21">
        <f t="shared" si="13"/>
        <v>0</v>
      </c>
      <c r="M67" s="21">
        <f t="shared" si="13"/>
        <v>0</v>
      </c>
      <c r="N67" s="21">
        <f t="shared" si="13"/>
        <v>0</v>
      </c>
      <c r="O67" s="21">
        <f t="shared" si="13"/>
        <v>0</v>
      </c>
      <c r="P67" s="21">
        <f t="shared" si="13"/>
        <v>0</v>
      </c>
      <c r="Q67" s="21">
        <f t="shared" si="13"/>
        <v>0</v>
      </c>
      <c r="R67" s="21">
        <f t="shared" si="13"/>
        <v>0</v>
      </c>
      <c r="S67" s="21">
        <f t="shared" si="13"/>
        <v>0</v>
      </c>
      <c r="T67" s="21">
        <f t="shared" si="13"/>
        <v>0</v>
      </c>
      <c r="U67" s="21">
        <f t="shared" si="13"/>
        <v>0</v>
      </c>
      <c r="V67" s="21">
        <f t="shared" si="13"/>
        <v>0</v>
      </c>
      <c r="W67" s="21">
        <f t="shared" si="13"/>
        <v>0</v>
      </c>
      <c r="X67" s="21">
        <f t="shared" si="13"/>
        <v>0</v>
      </c>
      <c r="Y67" s="21">
        <f t="shared" si="13"/>
        <v>0</v>
      </c>
      <c r="Z67" s="21">
        <f t="shared" si="13"/>
        <v>0</v>
      </c>
      <c r="AA67" s="21">
        <f t="shared" si="13"/>
        <v>0</v>
      </c>
      <c r="AB67" s="21">
        <f t="shared" si="13"/>
        <v>0</v>
      </c>
      <c r="AC67" s="21">
        <f t="shared" si="13"/>
        <v>0</v>
      </c>
      <c r="AD67" s="21">
        <f t="shared" si="13"/>
        <v>0</v>
      </c>
      <c r="AE67" s="21">
        <f t="shared" si="13"/>
        <v>0</v>
      </c>
      <c r="AF67" s="21">
        <f t="shared" si="13"/>
        <v>0</v>
      </c>
      <c r="AG67" s="21">
        <f t="shared" si="13"/>
        <v>0</v>
      </c>
      <c r="AH67" s="21">
        <f t="shared" si="13"/>
        <v>0</v>
      </c>
      <c r="AI67" s="21">
        <f t="shared" si="13"/>
        <v>0</v>
      </c>
      <c r="AJ67" s="45">
        <f>SUM(F67:AI67)</f>
        <v>0</v>
      </c>
      <c r="AM67" s="21"/>
      <c r="AN67" s="21"/>
      <c r="AO67" s="21"/>
    </row>
    <row r="68" spans="2:41" x14ac:dyDescent="0.25">
      <c r="C68" s="19" t="s">
        <v>135</v>
      </c>
      <c r="F68" s="21">
        <f t="shared" ref="F68:AI68" si="14">F64*(1/((1+$D$2)^F$8))</f>
        <v>0</v>
      </c>
      <c r="G68" s="21">
        <f t="shared" si="14"/>
        <v>0</v>
      </c>
      <c r="H68" s="21">
        <f t="shared" si="14"/>
        <v>0</v>
      </c>
      <c r="I68" s="21">
        <f t="shared" si="14"/>
        <v>0</v>
      </c>
      <c r="J68" s="21">
        <f t="shared" si="14"/>
        <v>0</v>
      </c>
      <c r="K68" s="21">
        <f t="shared" si="14"/>
        <v>0</v>
      </c>
      <c r="L68" s="21">
        <f t="shared" si="14"/>
        <v>0</v>
      </c>
      <c r="M68" s="21">
        <f t="shared" si="14"/>
        <v>0</v>
      </c>
      <c r="N68" s="21">
        <f t="shared" si="14"/>
        <v>0</v>
      </c>
      <c r="O68" s="21">
        <f t="shared" si="14"/>
        <v>0</v>
      </c>
      <c r="P68" s="21">
        <f t="shared" si="14"/>
        <v>0</v>
      </c>
      <c r="Q68" s="21">
        <f t="shared" si="14"/>
        <v>0</v>
      </c>
      <c r="R68" s="21">
        <f t="shared" si="14"/>
        <v>0</v>
      </c>
      <c r="S68" s="21">
        <f t="shared" si="14"/>
        <v>0</v>
      </c>
      <c r="T68" s="21">
        <f t="shared" si="14"/>
        <v>0</v>
      </c>
      <c r="U68" s="21">
        <f t="shared" si="14"/>
        <v>0</v>
      </c>
      <c r="V68" s="21">
        <f t="shared" si="14"/>
        <v>0</v>
      </c>
      <c r="W68" s="21">
        <f t="shared" si="14"/>
        <v>0</v>
      </c>
      <c r="X68" s="21">
        <f t="shared" si="14"/>
        <v>0</v>
      </c>
      <c r="Y68" s="21">
        <f t="shared" si="14"/>
        <v>0</v>
      </c>
      <c r="Z68" s="21">
        <f t="shared" si="14"/>
        <v>0</v>
      </c>
      <c r="AA68" s="21">
        <f t="shared" si="14"/>
        <v>0</v>
      </c>
      <c r="AB68" s="21">
        <f t="shared" si="14"/>
        <v>0</v>
      </c>
      <c r="AC68" s="21">
        <f t="shared" si="14"/>
        <v>0</v>
      </c>
      <c r="AD68" s="21">
        <f t="shared" si="14"/>
        <v>0</v>
      </c>
      <c r="AE68" s="21">
        <f t="shared" si="14"/>
        <v>0</v>
      </c>
      <c r="AF68" s="21">
        <f t="shared" si="14"/>
        <v>0</v>
      </c>
      <c r="AG68" s="21">
        <f t="shared" si="14"/>
        <v>0</v>
      </c>
      <c r="AH68" s="21">
        <f t="shared" si="14"/>
        <v>0</v>
      </c>
      <c r="AI68" s="21">
        <f t="shared" si="14"/>
        <v>0</v>
      </c>
      <c r="AJ68" s="45">
        <f>SUM(F68:AI68)</f>
        <v>0</v>
      </c>
      <c r="AM68" s="21"/>
      <c r="AN68" s="21"/>
      <c r="AO68" s="21"/>
    </row>
    <row r="69" spans="2:41" x14ac:dyDescent="0.25">
      <c r="C69" s="19" t="s">
        <v>136</v>
      </c>
      <c r="F69" s="22">
        <f t="shared" ref="F69:AI69" si="15">F$68*$D$35</f>
        <v>0</v>
      </c>
      <c r="G69" s="22">
        <f t="shared" si="15"/>
        <v>0</v>
      </c>
      <c r="H69" s="22">
        <f t="shared" si="15"/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  <c r="Q69" s="22">
        <f t="shared" si="15"/>
        <v>0</v>
      </c>
      <c r="R69" s="22">
        <f t="shared" si="15"/>
        <v>0</v>
      </c>
      <c r="S69" s="22">
        <f t="shared" si="15"/>
        <v>0</v>
      </c>
      <c r="T69" s="22">
        <f t="shared" si="15"/>
        <v>0</v>
      </c>
      <c r="U69" s="22">
        <f t="shared" si="15"/>
        <v>0</v>
      </c>
      <c r="V69" s="22">
        <f t="shared" si="15"/>
        <v>0</v>
      </c>
      <c r="W69" s="22">
        <f t="shared" si="15"/>
        <v>0</v>
      </c>
      <c r="X69" s="22">
        <f t="shared" si="15"/>
        <v>0</v>
      </c>
      <c r="Y69" s="22">
        <f t="shared" si="15"/>
        <v>0</v>
      </c>
      <c r="Z69" s="22">
        <f t="shared" si="15"/>
        <v>0</v>
      </c>
      <c r="AA69" s="22">
        <f t="shared" si="15"/>
        <v>0</v>
      </c>
      <c r="AB69" s="22">
        <f t="shared" si="15"/>
        <v>0</v>
      </c>
      <c r="AC69" s="22">
        <f t="shared" si="15"/>
        <v>0</v>
      </c>
      <c r="AD69" s="22">
        <f t="shared" si="15"/>
        <v>0</v>
      </c>
      <c r="AE69" s="22">
        <f t="shared" si="15"/>
        <v>0</v>
      </c>
      <c r="AF69" s="22">
        <f t="shared" si="15"/>
        <v>0</v>
      </c>
      <c r="AG69" s="22">
        <f t="shared" si="15"/>
        <v>0</v>
      </c>
      <c r="AH69" s="22">
        <f t="shared" si="15"/>
        <v>0</v>
      </c>
      <c r="AI69" s="22">
        <f t="shared" si="15"/>
        <v>0</v>
      </c>
      <c r="AJ69" s="45">
        <f>SUM(F69:AI69)</f>
        <v>0</v>
      </c>
      <c r="AM69" s="21"/>
      <c r="AN69" s="21"/>
      <c r="AO69" s="21"/>
    </row>
    <row r="70" spans="2:41" x14ac:dyDescent="0.25">
      <c r="C70" s="19" t="s">
        <v>137</v>
      </c>
      <c r="F70" s="22">
        <f t="shared" ref="F70:AI70" si="16">F$68*$D$36</f>
        <v>0</v>
      </c>
      <c r="G70" s="22">
        <f t="shared" si="16"/>
        <v>0</v>
      </c>
      <c r="H70" s="22">
        <f t="shared" si="16"/>
        <v>0</v>
      </c>
      <c r="I70" s="22">
        <f t="shared" si="16"/>
        <v>0</v>
      </c>
      <c r="J70" s="22">
        <f t="shared" si="16"/>
        <v>0</v>
      </c>
      <c r="K70" s="22">
        <f t="shared" si="16"/>
        <v>0</v>
      </c>
      <c r="L70" s="22">
        <f t="shared" si="16"/>
        <v>0</v>
      </c>
      <c r="M70" s="22">
        <f t="shared" si="16"/>
        <v>0</v>
      </c>
      <c r="N70" s="22">
        <f t="shared" si="16"/>
        <v>0</v>
      </c>
      <c r="O70" s="22">
        <f t="shared" si="16"/>
        <v>0</v>
      </c>
      <c r="P70" s="22">
        <f t="shared" si="16"/>
        <v>0</v>
      </c>
      <c r="Q70" s="22">
        <f t="shared" si="16"/>
        <v>0</v>
      </c>
      <c r="R70" s="22">
        <f t="shared" si="16"/>
        <v>0</v>
      </c>
      <c r="S70" s="22">
        <f t="shared" si="16"/>
        <v>0</v>
      </c>
      <c r="T70" s="22">
        <f t="shared" si="16"/>
        <v>0</v>
      </c>
      <c r="U70" s="22">
        <f t="shared" si="16"/>
        <v>0</v>
      </c>
      <c r="V70" s="22">
        <f t="shared" si="16"/>
        <v>0</v>
      </c>
      <c r="W70" s="22">
        <f t="shared" si="16"/>
        <v>0</v>
      </c>
      <c r="X70" s="22">
        <f t="shared" si="16"/>
        <v>0</v>
      </c>
      <c r="Y70" s="22">
        <f t="shared" si="16"/>
        <v>0</v>
      </c>
      <c r="Z70" s="22">
        <f t="shared" si="16"/>
        <v>0</v>
      </c>
      <c r="AA70" s="22">
        <f t="shared" si="16"/>
        <v>0</v>
      </c>
      <c r="AB70" s="22">
        <f t="shared" si="16"/>
        <v>0</v>
      </c>
      <c r="AC70" s="22">
        <f t="shared" si="16"/>
        <v>0</v>
      </c>
      <c r="AD70" s="22">
        <f t="shared" si="16"/>
        <v>0</v>
      </c>
      <c r="AE70" s="22">
        <f t="shared" si="16"/>
        <v>0</v>
      </c>
      <c r="AF70" s="22">
        <f t="shared" si="16"/>
        <v>0</v>
      </c>
      <c r="AG70" s="22">
        <f t="shared" si="16"/>
        <v>0</v>
      </c>
      <c r="AH70" s="22">
        <f t="shared" si="16"/>
        <v>0</v>
      </c>
      <c r="AI70" s="22">
        <f t="shared" si="16"/>
        <v>0</v>
      </c>
      <c r="AJ70" s="45">
        <f>SUM(F70:AI70)</f>
        <v>0</v>
      </c>
      <c r="AM70" s="21"/>
      <c r="AN70" s="21"/>
      <c r="AO70" s="21"/>
    </row>
    <row r="71" spans="2:41" x14ac:dyDescent="0.25">
      <c r="C71" s="19" t="s">
        <v>138</v>
      </c>
      <c r="F71" s="22">
        <f t="shared" ref="F71:AI71" si="17">F65*(1/((1+$D$2)^F$8))</f>
        <v>0</v>
      </c>
      <c r="G71" s="22">
        <f t="shared" si="17"/>
        <v>0</v>
      </c>
      <c r="H71" s="22">
        <f t="shared" si="17"/>
        <v>0</v>
      </c>
      <c r="I71" s="22">
        <f t="shared" si="17"/>
        <v>0</v>
      </c>
      <c r="J71" s="22">
        <f t="shared" si="17"/>
        <v>0</v>
      </c>
      <c r="K71" s="22">
        <f t="shared" si="17"/>
        <v>0</v>
      </c>
      <c r="L71" s="22">
        <f t="shared" si="17"/>
        <v>0</v>
      </c>
      <c r="M71" s="22">
        <f t="shared" si="17"/>
        <v>0</v>
      </c>
      <c r="N71" s="22">
        <f t="shared" si="17"/>
        <v>0</v>
      </c>
      <c r="O71" s="22">
        <f t="shared" si="17"/>
        <v>0</v>
      </c>
      <c r="P71" s="22">
        <f t="shared" si="17"/>
        <v>0</v>
      </c>
      <c r="Q71" s="22">
        <f t="shared" si="17"/>
        <v>0</v>
      </c>
      <c r="R71" s="22">
        <f t="shared" si="17"/>
        <v>0</v>
      </c>
      <c r="S71" s="22">
        <f t="shared" si="17"/>
        <v>0</v>
      </c>
      <c r="T71" s="22">
        <f t="shared" si="17"/>
        <v>0</v>
      </c>
      <c r="U71" s="22">
        <f t="shared" si="17"/>
        <v>0</v>
      </c>
      <c r="V71" s="22">
        <f t="shared" si="17"/>
        <v>0</v>
      </c>
      <c r="W71" s="22">
        <f t="shared" si="17"/>
        <v>0</v>
      </c>
      <c r="X71" s="22">
        <f t="shared" si="17"/>
        <v>0</v>
      </c>
      <c r="Y71" s="22">
        <f t="shared" si="17"/>
        <v>0</v>
      </c>
      <c r="Z71" s="22">
        <f t="shared" si="17"/>
        <v>0</v>
      </c>
      <c r="AA71" s="22">
        <f t="shared" si="17"/>
        <v>0</v>
      </c>
      <c r="AB71" s="22">
        <f t="shared" si="17"/>
        <v>0</v>
      </c>
      <c r="AC71" s="22">
        <f t="shared" si="17"/>
        <v>0</v>
      </c>
      <c r="AD71" s="22">
        <f t="shared" si="17"/>
        <v>0</v>
      </c>
      <c r="AE71" s="22">
        <f t="shared" si="17"/>
        <v>0</v>
      </c>
      <c r="AF71" s="22">
        <f t="shared" si="17"/>
        <v>0</v>
      </c>
      <c r="AG71" s="22">
        <f t="shared" si="17"/>
        <v>0</v>
      </c>
      <c r="AH71" s="22">
        <f t="shared" si="17"/>
        <v>0</v>
      </c>
      <c r="AI71" s="22">
        <f t="shared" si="17"/>
        <v>0</v>
      </c>
      <c r="AJ71" s="45">
        <f>SUM(F71:AI71)</f>
        <v>0</v>
      </c>
      <c r="AM71" s="21"/>
      <c r="AN71" s="21"/>
      <c r="AO71" s="21"/>
    </row>
    <row r="72" spans="2:41" x14ac:dyDescent="0.25">
      <c r="C72" s="19"/>
      <c r="AM72" s="21"/>
      <c r="AN72" s="21"/>
      <c r="AO72" s="21"/>
    </row>
    <row r="73" spans="2:41" s="126" customFormat="1" ht="15.75" x14ac:dyDescent="0.25">
      <c r="B73" s="16" t="s">
        <v>83</v>
      </c>
      <c r="C73" s="16" t="s">
        <v>83</v>
      </c>
    </row>
    <row r="74" spans="2:41" x14ac:dyDescent="0.25">
      <c r="C74" s="11" t="s">
        <v>99</v>
      </c>
      <c r="D74" s="11" t="s">
        <v>62</v>
      </c>
      <c r="E74" s="11" t="s">
        <v>84</v>
      </c>
      <c r="F74" s="11" t="s">
        <v>85</v>
      </c>
    </row>
    <row r="75" spans="2:41" x14ac:dyDescent="0.25">
      <c r="C75" s="11" t="s">
        <v>60</v>
      </c>
      <c r="D75" s="11">
        <f>'Input sheet'!E37</f>
        <v>0</v>
      </c>
      <c r="E75" s="11">
        <f>'Input sheet'!F37</f>
        <v>50</v>
      </c>
      <c r="F75" s="11">
        <f>E75*D75</f>
        <v>0</v>
      </c>
    </row>
    <row r="76" spans="2:41" x14ac:dyDescent="0.25">
      <c r="C76" s="11" t="s">
        <v>95</v>
      </c>
      <c r="D76" s="11">
        <f>'Input sheet'!E38</f>
        <v>0</v>
      </c>
      <c r="E76" s="11">
        <f>'Input sheet'!F38</f>
        <v>20</v>
      </c>
      <c r="F76" s="11">
        <f>E76*D76</f>
        <v>0</v>
      </c>
    </row>
    <row r="77" spans="2:41" x14ac:dyDescent="0.25">
      <c r="C77" s="11" t="s">
        <v>61</v>
      </c>
      <c r="D77" s="11">
        <f>'Input sheet'!E39</f>
        <v>0</v>
      </c>
      <c r="E77" s="11">
        <f>'Input sheet'!F39</f>
        <v>6</v>
      </c>
      <c r="F77" s="11">
        <f>E77*D77</f>
        <v>0</v>
      </c>
    </row>
    <row r="78" spans="2:41" x14ac:dyDescent="0.25">
      <c r="C78" s="11" t="s">
        <v>250</v>
      </c>
      <c r="D78" s="11">
        <f>'Input sheet'!E40</f>
        <v>0</v>
      </c>
      <c r="E78" s="11">
        <f>'Input sheet'!F40</f>
        <v>60</v>
      </c>
      <c r="F78" s="11">
        <f>E78*D78</f>
        <v>0</v>
      </c>
    </row>
    <row r="79" spans="2:41" x14ac:dyDescent="0.25">
      <c r="C79" s="11" t="s">
        <v>276</v>
      </c>
      <c r="F79" s="27">
        <f>(SUM(F75:F78))*D29*1/60*1/60*365</f>
        <v>0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2:41" x14ac:dyDescent="0.25">
      <c r="C80" s="11" t="s">
        <v>473</v>
      </c>
      <c r="F80" s="27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3:41" x14ac:dyDescent="0.25">
      <c r="C81" s="11" t="s">
        <v>60</v>
      </c>
      <c r="D81" s="11">
        <f>'Input sheet'!E41</f>
        <v>0</v>
      </c>
      <c r="E81" s="11">
        <f>'Input sheet'!F41</f>
        <v>25</v>
      </c>
      <c r="F81" s="11">
        <f>E81*D81</f>
        <v>0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3:41" x14ac:dyDescent="0.25">
      <c r="C82" s="11" t="s">
        <v>95</v>
      </c>
      <c r="D82" s="11">
        <f>'Input sheet'!E42</f>
        <v>0</v>
      </c>
      <c r="E82" s="11">
        <f>'Input sheet'!F42</f>
        <v>10</v>
      </c>
      <c r="F82" s="11">
        <f>E82*D82</f>
        <v>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3:41" x14ac:dyDescent="0.25">
      <c r="C83" s="11" t="s">
        <v>61</v>
      </c>
      <c r="D83" s="11">
        <f>'Input sheet'!E43</f>
        <v>0</v>
      </c>
      <c r="E83" s="11">
        <f>'Input sheet'!F43</f>
        <v>3</v>
      </c>
      <c r="F83" s="11">
        <f>E83*D83</f>
        <v>0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3:41" x14ac:dyDescent="0.25">
      <c r="C84" s="11" t="s">
        <v>250</v>
      </c>
      <c r="D84" s="11">
        <f>'Input sheet'!E44</f>
        <v>0</v>
      </c>
      <c r="E84" s="11">
        <f>'Input sheet'!F44</f>
        <v>30</v>
      </c>
      <c r="F84" s="11">
        <f>E84*D84</f>
        <v>0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3:41" x14ac:dyDescent="0.25">
      <c r="C85" s="11" t="s">
        <v>474</v>
      </c>
      <c r="F85" s="27">
        <f>(SUM(F81:F84))*D29*1/60*1/60*365</f>
        <v>0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3:41" x14ac:dyDescent="0.25">
      <c r="C86" s="11" t="s">
        <v>598</v>
      </c>
      <c r="D86" s="1"/>
      <c r="F86" s="27">
        <f>IF('Input sheet'!$E$21="Corridor", IF('Input sheet'!$E$25="Including", 0,F79-F85), 0)</f>
        <v>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3:41" x14ac:dyDescent="0.25">
      <c r="D87" s="14"/>
      <c r="F87" s="127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3:41" s="199" customFormat="1" x14ac:dyDescent="0.25">
      <c r="C88" s="19" t="s">
        <v>142</v>
      </c>
      <c r="D88" s="14"/>
      <c r="F88" s="21">
        <f>$F$86*$D$30*$D$63*(1+$D$32)^(F$8-1)</f>
        <v>0</v>
      </c>
      <c r="G88" s="21">
        <f t="shared" ref="G88:AI88" si="18">$F$86*$D$30*$D$63*(1+$D$32)^(G$8-1)</f>
        <v>0</v>
      </c>
      <c r="H88" s="21">
        <f t="shared" si="18"/>
        <v>0</v>
      </c>
      <c r="I88" s="21">
        <f t="shared" si="18"/>
        <v>0</v>
      </c>
      <c r="J88" s="21">
        <f t="shared" si="18"/>
        <v>0</v>
      </c>
      <c r="K88" s="21">
        <f t="shared" si="18"/>
        <v>0</v>
      </c>
      <c r="L88" s="21">
        <f t="shared" si="18"/>
        <v>0</v>
      </c>
      <c r="M88" s="21">
        <f t="shared" si="18"/>
        <v>0</v>
      </c>
      <c r="N88" s="21">
        <f t="shared" si="18"/>
        <v>0</v>
      </c>
      <c r="O88" s="21">
        <f t="shared" si="18"/>
        <v>0</v>
      </c>
      <c r="P88" s="21">
        <f t="shared" si="18"/>
        <v>0</v>
      </c>
      <c r="Q88" s="21">
        <f t="shared" si="18"/>
        <v>0</v>
      </c>
      <c r="R88" s="21">
        <f t="shared" si="18"/>
        <v>0</v>
      </c>
      <c r="S88" s="21">
        <f t="shared" si="18"/>
        <v>0</v>
      </c>
      <c r="T88" s="21">
        <f t="shared" si="18"/>
        <v>0</v>
      </c>
      <c r="U88" s="21">
        <f t="shared" si="18"/>
        <v>0</v>
      </c>
      <c r="V88" s="21">
        <f t="shared" si="18"/>
        <v>0</v>
      </c>
      <c r="W88" s="21">
        <f t="shared" si="18"/>
        <v>0</v>
      </c>
      <c r="X88" s="21">
        <f t="shared" si="18"/>
        <v>0</v>
      </c>
      <c r="Y88" s="21">
        <f t="shared" si="18"/>
        <v>0</v>
      </c>
      <c r="Z88" s="21">
        <f t="shared" si="18"/>
        <v>0</v>
      </c>
      <c r="AA88" s="21">
        <f t="shared" si="18"/>
        <v>0</v>
      </c>
      <c r="AB88" s="21">
        <f t="shared" si="18"/>
        <v>0</v>
      </c>
      <c r="AC88" s="21">
        <f t="shared" si="18"/>
        <v>0</v>
      </c>
      <c r="AD88" s="21">
        <f t="shared" si="18"/>
        <v>0</v>
      </c>
      <c r="AE88" s="21">
        <f t="shared" si="18"/>
        <v>0</v>
      </c>
      <c r="AF88" s="21">
        <f t="shared" si="18"/>
        <v>0</v>
      </c>
      <c r="AG88" s="21">
        <f t="shared" si="18"/>
        <v>0</v>
      </c>
      <c r="AH88" s="21">
        <f t="shared" si="18"/>
        <v>0</v>
      </c>
      <c r="AI88" s="21">
        <f t="shared" si="18"/>
        <v>0</v>
      </c>
      <c r="AJ88" s="21"/>
    </row>
    <row r="89" spans="3:41" s="199" customFormat="1" x14ac:dyDescent="0.25">
      <c r="C89" s="19" t="s">
        <v>143</v>
      </c>
      <c r="D89" s="14"/>
      <c r="F89" s="21">
        <f>$F$86*$D$31*$D$64*(1+$D$32)^(F$8-1)</f>
        <v>0</v>
      </c>
      <c r="G89" s="21">
        <f t="shared" ref="G89:AI89" si="19">$F$86*$D$31*$D$64*(1+$D$32)^(G$8-1)</f>
        <v>0</v>
      </c>
      <c r="H89" s="21">
        <f t="shared" si="19"/>
        <v>0</v>
      </c>
      <c r="I89" s="21">
        <f t="shared" si="19"/>
        <v>0</v>
      </c>
      <c r="J89" s="21">
        <f t="shared" si="19"/>
        <v>0</v>
      </c>
      <c r="K89" s="21">
        <f t="shared" si="19"/>
        <v>0</v>
      </c>
      <c r="L89" s="21">
        <f t="shared" si="19"/>
        <v>0</v>
      </c>
      <c r="M89" s="21">
        <f t="shared" si="19"/>
        <v>0</v>
      </c>
      <c r="N89" s="21">
        <f t="shared" si="19"/>
        <v>0</v>
      </c>
      <c r="O89" s="21">
        <f t="shared" si="19"/>
        <v>0</v>
      </c>
      <c r="P89" s="21">
        <f t="shared" si="19"/>
        <v>0</v>
      </c>
      <c r="Q89" s="21">
        <f t="shared" si="19"/>
        <v>0</v>
      </c>
      <c r="R89" s="21">
        <f t="shared" si="19"/>
        <v>0</v>
      </c>
      <c r="S89" s="21">
        <f t="shared" si="19"/>
        <v>0</v>
      </c>
      <c r="T89" s="21">
        <f t="shared" si="19"/>
        <v>0</v>
      </c>
      <c r="U89" s="21">
        <f t="shared" si="19"/>
        <v>0</v>
      </c>
      <c r="V89" s="21">
        <f t="shared" si="19"/>
        <v>0</v>
      </c>
      <c r="W89" s="21">
        <f t="shared" si="19"/>
        <v>0</v>
      </c>
      <c r="X89" s="21">
        <f t="shared" si="19"/>
        <v>0</v>
      </c>
      <c r="Y89" s="21">
        <f t="shared" si="19"/>
        <v>0</v>
      </c>
      <c r="Z89" s="21">
        <f t="shared" si="19"/>
        <v>0</v>
      </c>
      <c r="AA89" s="21">
        <f t="shared" si="19"/>
        <v>0</v>
      </c>
      <c r="AB89" s="21">
        <f t="shared" si="19"/>
        <v>0</v>
      </c>
      <c r="AC89" s="21">
        <f t="shared" si="19"/>
        <v>0</v>
      </c>
      <c r="AD89" s="21">
        <f t="shared" si="19"/>
        <v>0</v>
      </c>
      <c r="AE89" s="21">
        <f t="shared" si="19"/>
        <v>0</v>
      </c>
      <c r="AF89" s="21">
        <f t="shared" si="19"/>
        <v>0</v>
      </c>
      <c r="AG89" s="21">
        <f t="shared" si="19"/>
        <v>0</v>
      </c>
      <c r="AH89" s="21">
        <f t="shared" si="19"/>
        <v>0</v>
      </c>
      <c r="AI89" s="21">
        <f t="shared" si="19"/>
        <v>0</v>
      </c>
      <c r="AJ89" s="21"/>
    </row>
    <row r="90" spans="3:41" s="199" customFormat="1" x14ac:dyDescent="0.25">
      <c r="C90" s="19" t="s">
        <v>117</v>
      </c>
      <c r="F90" s="21">
        <f>(($F$86*$D$30*$D$63)+($F$86*$D$31*$D$64))*(1+$D$32)^(F$8-1)</f>
        <v>0</v>
      </c>
      <c r="G90" s="21">
        <f t="shared" ref="G90:AI90" si="20">(($F$86*$D$30*$D$63)+($F$86*$D$31*$D$64))*(1+$D$32)^(G$8-1)</f>
        <v>0</v>
      </c>
      <c r="H90" s="21">
        <f t="shared" si="20"/>
        <v>0</v>
      </c>
      <c r="I90" s="21">
        <f t="shared" si="20"/>
        <v>0</v>
      </c>
      <c r="J90" s="21">
        <f t="shared" si="20"/>
        <v>0</v>
      </c>
      <c r="K90" s="21">
        <f t="shared" si="20"/>
        <v>0</v>
      </c>
      <c r="L90" s="21">
        <f t="shared" si="20"/>
        <v>0</v>
      </c>
      <c r="M90" s="21">
        <f t="shared" si="20"/>
        <v>0</v>
      </c>
      <c r="N90" s="21">
        <f t="shared" si="20"/>
        <v>0</v>
      </c>
      <c r="O90" s="21">
        <f t="shared" si="20"/>
        <v>0</v>
      </c>
      <c r="P90" s="21">
        <f t="shared" si="20"/>
        <v>0</v>
      </c>
      <c r="Q90" s="21">
        <f t="shared" si="20"/>
        <v>0</v>
      </c>
      <c r="R90" s="21">
        <f t="shared" si="20"/>
        <v>0</v>
      </c>
      <c r="S90" s="21">
        <f t="shared" si="20"/>
        <v>0</v>
      </c>
      <c r="T90" s="21">
        <f t="shared" si="20"/>
        <v>0</v>
      </c>
      <c r="U90" s="21">
        <f t="shared" si="20"/>
        <v>0</v>
      </c>
      <c r="V90" s="21">
        <f t="shared" si="20"/>
        <v>0</v>
      </c>
      <c r="W90" s="21">
        <f t="shared" si="20"/>
        <v>0</v>
      </c>
      <c r="X90" s="21">
        <f t="shared" si="20"/>
        <v>0</v>
      </c>
      <c r="Y90" s="21">
        <f t="shared" si="20"/>
        <v>0</v>
      </c>
      <c r="Z90" s="21">
        <f t="shared" si="20"/>
        <v>0</v>
      </c>
      <c r="AA90" s="21">
        <f t="shared" si="20"/>
        <v>0</v>
      </c>
      <c r="AB90" s="21">
        <f t="shared" si="20"/>
        <v>0</v>
      </c>
      <c r="AC90" s="21">
        <f t="shared" si="20"/>
        <v>0</v>
      </c>
      <c r="AD90" s="21">
        <f t="shared" si="20"/>
        <v>0</v>
      </c>
      <c r="AE90" s="21">
        <f t="shared" si="20"/>
        <v>0</v>
      </c>
      <c r="AF90" s="21">
        <f t="shared" si="20"/>
        <v>0</v>
      </c>
      <c r="AG90" s="21">
        <f t="shared" si="20"/>
        <v>0</v>
      </c>
      <c r="AH90" s="21">
        <f t="shared" si="20"/>
        <v>0</v>
      </c>
      <c r="AI90" s="21">
        <f t="shared" si="20"/>
        <v>0</v>
      </c>
      <c r="AJ90" s="21"/>
      <c r="AM90" s="20"/>
      <c r="AN90" s="20"/>
      <c r="AO90" s="20"/>
    </row>
    <row r="91" spans="3:41" x14ac:dyDescent="0.25">
      <c r="C91" s="19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M91" s="20"/>
      <c r="AN91" s="20"/>
      <c r="AO91" s="20"/>
    </row>
    <row r="92" spans="3:41" x14ac:dyDescent="0.25">
      <c r="C92" s="19" t="s">
        <v>144</v>
      </c>
      <c r="F92" s="21">
        <f t="shared" ref="F92:AI92" si="21">F88*(1/((1+$D$2)^F$8))</f>
        <v>0</v>
      </c>
      <c r="G92" s="21">
        <f t="shared" si="21"/>
        <v>0</v>
      </c>
      <c r="H92" s="21">
        <f t="shared" si="21"/>
        <v>0</v>
      </c>
      <c r="I92" s="21">
        <f t="shared" si="21"/>
        <v>0</v>
      </c>
      <c r="J92" s="21">
        <f t="shared" si="21"/>
        <v>0</v>
      </c>
      <c r="K92" s="21">
        <f t="shared" si="21"/>
        <v>0</v>
      </c>
      <c r="L92" s="21">
        <f t="shared" si="21"/>
        <v>0</v>
      </c>
      <c r="M92" s="21">
        <f t="shared" si="21"/>
        <v>0</v>
      </c>
      <c r="N92" s="21">
        <f t="shared" si="21"/>
        <v>0</v>
      </c>
      <c r="O92" s="21">
        <f t="shared" si="21"/>
        <v>0</v>
      </c>
      <c r="P92" s="21">
        <f t="shared" si="21"/>
        <v>0</v>
      </c>
      <c r="Q92" s="21">
        <f t="shared" si="21"/>
        <v>0</v>
      </c>
      <c r="R92" s="21">
        <f t="shared" si="21"/>
        <v>0</v>
      </c>
      <c r="S92" s="21">
        <f t="shared" si="21"/>
        <v>0</v>
      </c>
      <c r="T92" s="21">
        <f t="shared" si="21"/>
        <v>0</v>
      </c>
      <c r="U92" s="21">
        <f t="shared" si="21"/>
        <v>0</v>
      </c>
      <c r="V92" s="21">
        <f t="shared" si="21"/>
        <v>0</v>
      </c>
      <c r="W92" s="21">
        <f t="shared" si="21"/>
        <v>0</v>
      </c>
      <c r="X92" s="21">
        <f t="shared" si="21"/>
        <v>0</v>
      </c>
      <c r="Y92" s="21">
        <f t="shared" si="21"/>
        <v>0</v>
      </c>
      <c r="Z92" s="21">
        <f t="shared" si="21"/>
        <v>0</v>
      </c>
      <c r="AA92" s="21">
        <f t="shared" si="21"/>
        <v>0</v>
      </c>
      <c r="AB92" s="21">
        <f t="shared" si="21"/>
        <v>0</v>
      </c>
      <c r="AC92" s="21">
        <f t="shared" si="21"/>
        <v>0</v>
      </c>
      <c r="AD92" s="21">
        <f t="shared" si="21"/>
        <v>0</v>
      </c>
      <c r="AE92" s="21">
        <f t="shared" si="21"/>
        <v>0</v>
      </c>
      <c r="AF92" s="21">
        <f t="shared" si="21"/>
        <v>0</v>
      </c>
      <c r="AG92" s="21">
        <f t="shared" si="21"/>
        <v>0</v>
      </c>
      <c r="AH92" s="21">
        <f t="shared" si="21"/>
        <v>0</v>
      </c>
      <c r="AI92" s="21">
        <f t="shared" si="21"/>
        <v>0</v>
      </c>
      <c r="AJ92" s="45">
        <f>SUM(F92:AI92)</f>
        <v>0</v>
      </c>
      <c r="AM92" s="20"/>
      <c r="AN92" s="20"/>
      <c r="AO92" s="20"/>
    </row>
    <row r="93" spans="3:41" x14ac:dyDescent="0.25">
      <c r="C93" s="19" t="s">
        <v>145</v>
      </c>
      <c r="F93" s="21">
        <f t="shared" ref="F93:AI93" si="22">F89*(1/((1+$D$2)^F$8))</f>
        <v>0</v>
      </c>
      <c r="G93" s="21">
        <f t="shared" si="22"/>
        <v>0</v>
      </c>
      <c r="H93" s="21">
        <f t="shared" si="22"/>
        <v>0</v>
      </c>
      <c r="I93" s="21">
        <f t="shared" si="22"/>
        <v>0</v>
      </c>
      <c r="J93" s="21">
        <f t="shared" si="22"/>
        <v>0</v>
      </c>
      <c r="K93" s="21">
        <f t="shared" si="22"/>
        <v>0</v>
      </c>
      <c r="L93" s="21">
        <f t="shared" si="22"/>
        <v>0</v>
      </c>
      <c r="M93" s="21">
        <f t="shared" si="22"/>
        <v>0</v>
      </c>
      <c r="N93" s="21">
        <f t="shared" si="22"/>
        <v>0</v>
      </c>
      <c r="O93" s="21">
        <f t="shared" si="22"/>
        <v>0</v>
      </c>
      <c r="P93" s="21">
        <f t="shared" si="22"/>
        <v>0</v>
      </c>
      <c r="Q93" s="21">
        <f t="shared" si="22"/>
        <v>0</v>
      </c>
      <c r="R93" s="21">
        <f t="shared" si="22"/>
        <v>0</v>
      </c>
      <c r="S93" s="21">
        <f t="shared" si="22"/>
        <v>0</v>
      </c>
      <c r="T93" s="21">
        <f t="shared" si="22"/>
        <v>0</v>
      </c>
      <c r="U93" s="21">
        <f t="shared" si="22"/>
        <v>0</v>
      </c>
      <c r="V93" s="21">
        <f t="shared" si="22"/>
        <v>0</v>
      </c>
      <c r="W93" s="21">
        <f t="shared" si="22"/>
        <v>0</v>
      </c>
      <c r="X93" s="21">
        <f t="shared" si="22"/>
        <v>0</v>
      </c>
      <c r="Y93" s="21">
        <f t="shared" si="22"/>
        <v>0</v>
      </c>
      <c r="Z93" s="21">
        <f t="shared" si="22"/>
        <v>0</v>
      </c>
      <c r="AA93" s="21">
        <f t="shared" si="22"/>
        <v>0</v>
      </c>
      <c r="AB93" s="21">
        <f t="shared" si="22"/>
        <v>0</v>
      </c>
      <c r="AC93" s="21">
        <f t="shared" si="22"/>
        <v>0</v>
      </c>
      <c r="AD93" s="21">
        <f t="shared" si="22"/>
        <v>0</v>
      </c>
      <c r="AE93" s="21">
        <f t="shared" si="22"/>
        <v>0</v>
      </c>
      <c r="AF93" s="21">
        <f t="shared" si="22"/>
        <v>0</v>
      </c>
      <c r="AG93" s="21">
        <f t="shared" si="22"/>
        <v>0</v>
      </c>
      <c r="AH93" s="21">
        <f t="shared" si="22"/>
        <v>0</v>
      </c>
      <c r="AI93" s="21">
        <f t="shared" si="22"/>
        <v>0</v>
      </c>
      <c r="AJ93" s="45">
        <f>SUM(F93:AI93)</f>
        <v>0</v>
      </c>
      <c r="AM93" s="20"/>
      <c r="AN93" s="20"/>
      <c r="AO93" s="20"/>
    </row>
    <row r="94" spans="3:41" x14ac:dyDescent="0.25">
      <c r="C94" s="19" t="s">
        <v>146</v>
      </c>
      <c r="F94" s="21">
        <f>F93*$D$35</f>
        <v>0</v>
      </c>
      <c r="G94" s="21">
        <f t="shared" ref="G94:AI94" si="23">G93*$D$35</f>
        <v>0</v>
      </c>
      <c r="H94" s="21">
        <f t="shared" si="23"/>
        <v>0</v>
      </c>
      <c r="I94" s="21">
        <f t="shared" si="23"/>
        <v>0</v>
      </c>
      <c r="J94" s="21">
        <f t="shared" si="23"/>
        <v>0</v>
      </c>
      <c r="K94" s="21">
        <f t="shared" si="23"/>
        <v>0</v>
      </c>
      <c r="L94" s="21">
        <f t="shared" si="23"/>
        <v>0</v>
      </c>
      <c r="M94" s="21">
        <f t="shared" si="23"/>
        <v>0</v>
      </c>
      <c r="N94" s="21">
        <f t="shared" si="23"/>
        <v>0</v>
      </c>
      <c r="O94" s="21">
        <f t="shared" si="23"/>
        <v>0</v>
      </c>
      <c r="P94" s="21">
        <f t="shared" si="23"/>
        <v>0</v>
      </c>
      <c r="Q94" s="21">
        <f t="shared" si="23"/>
        <v>0</v>
      </c>
      <c r="R94" s="21">
        <f t="shared" si="23"/>
        <v>0</v>
      </c>
      <c r="S94" s="21">
        <f t="shared" si="23"/>
        <v>0</v>
      </c>
      <c r="T94" s="21">
        <f t="shared" si="23"/>
        <v>0</v>
      </c>
      <c r="U94" s="21">
        <f t="shared" si="23"/>
        <v>0</v>
      </c>
      <c r="V94" s="21">
        <f t="shared" si="23"/>
        <v>0</v>
      </c>
      <c r="W94" s="21">
        <f t="shared" si="23"/>
        <v>0</v>
      </c>
      <c r="X94" s="21">
        <f t="shared" si="23"/>
        <v>0</v>
      </c>
      <c r="Y94" s="21">
        <f t="shared" si="23"/>
        <v>0</v>
      </c>
      <c r="Z94" s="21">
        <f t="shared" si="23"/>
        <v>0</v>
      </c>
      <c r="AA94" s="21">
        <f t="shared" si="23"/>
        <v>0</v>
      </c>
      <c r="AB94" s="21">
        <f t="shared" si="23"/>
        <v>0</v>
      </c>
      <c r="AC94" s="21">
        <f t="shared" si="23"/>
        <v>0</v>
      </c>
      <c r="AD94" s="21">
        <f t="shared" si="23"/>
        <v>0</v>
      </c>
      <c r="AE94" s="21">
        <f t="shared" si="23"/>
        <v>0</v>
      </c>
      <c r="AF94" s="21">
        <f t="shared" si="23"/>
        <v>0</v>
      </c>
      <c r="AG94" s="21">
        <f t="shared" si="23"/>
        <v>0</v>
      </c>
      <c r="AH94" s="21">
        <f t="shared" si="23"/>
        <v>0</v>
      </c>
      <c r="AI94" s="21">
        <f t="shared" si="23"/>
        <v>0</v>
      </c>
      <c r="AJ94" s="45">
        <f>SUM(F94:AI94)</f>
        <v>0</v>
      </c>
      <c r="AM94" s="20"/>
      <c r="AN94" s="20"/>
      <c r="AO94" s="20"/>
    </row>
    <row r="95" spans="3:41" x14ac:dyDescent="0.25">
      <c r="C95" s="19" t="s">
        <v>147</v>
      </c>
      <c r="F95" s="21">
        <f>F93*$D$36</f>
        <v>0</v>
      </c>
      <c r="G95" s="21">
        <f t="shared" ref="G95:AI95" si="24">G93*$D$36</f>
        <v>0</v>
      </c>
      <c r="H95" s="21">
        <f t="shared" si="24"/>
        <v>0</v>
      </c>
      <c r="I95" s="21">
        <f t="shared" si="24"/>
        <v>0</v>
      </c>
      <c r="J95" s="21">
        <f t="shared" si="24"/>
        <v>0</v>
      </c>
      <c r="K95" s="21">
        <f t="shared" si="24"/>
        <v>0</v>
      </c>
      <c r="L95" s="21">
        <f t="shared" si="24"/>
        <v>0</v>
      </c>
      <c r="M95" s="21">
        <f t="shared" si="24"/>
        <v>0</v>
      </c>
      <c r="N95" s="21">
        <f t="shared" si="24"/>
        <v>0</v>
      </c>
      <c r="O95" s="21">
        <f t="shared" si="24"/>
        <v>0</v>
      </c>
      <c r="P95" s="21">
        <f t="shared" si="24"/>
        <v>0</v>
      </c>
      <c r="Q95" s="21">
        <f t="shared" si="24"/>
        <v>0</v>
      </c>
      <c r="R95" s="21">
        <f t="shared" si="24"/>
        <v>0</v>
      </c>
      <c r="S95" s="21">
        <f t="shared" si="24"/>
        <v>0</v>
      </c>
      <c r="T95" s="21">
        <f t="shared" si="24"/>
        <v>0</v>
      </c>
      <c r="U95" s="21">
        <f t="shared" si="24"/>
        <v>0</v>
      </c>
      <c r="V95" s="21">
        <f t="shared" si="24"/>
        <v>0</v>
      </c>
      <c r="W95" s="21">
        <f t="shared" si="24"/>
        <v>0</v>
      </c>
      <c r="X95" s="21">
        <f t="shared" si="24"/>
        <v>0</v>
      </c>
      <c r="Y95" s="21">
        <f t="shared" si="24"/>
        <v>0</v>
      </c>
      <c r="Z95" s="21">
        <f t="shared" si="24"/>
        <v>0</v>
      </c>
      <c r="AA95" s="21">
        <f t="shared" si="24"/>
        <v>0</v>
      </c>
      <c r="AB95" s="21">
        <f t="shared" si="24"/>
        <v>0</v>
      </c>
      <c r="AC95" s="21">
        <f t="shared" si="24"/>
        <v>0</v>
      </c>
      <c r="AD95" s="21">
        <f t="shared" si="24"/>
        <v>0</v>
      </c>
      <c r="AE95" s="21">
        <f t="shared" si="24"/>
        <v>0</v>
      </c>
      <c r="AF95" s="21">
        <f t="shared" si="24"/>
        <v>0</v>
      </c>
      <c r="AG95" s="21">
        <f t="shared" si="24"/>
        <v>0</v>
      </c>
      <c r="AH95" s="21">
        <f t="shared" si="24"/>
        <v>0</v>
      </c>
      <c r="AI95" s="21">
        <f t="shared" si="24"/>
        <v>0</v>
      </c>
      <c r="AJ95" s="45">
        <f>SUM(F95:AI95)</f>
        <v>0</v>
      </c>
      <c r="AM95" s="20"/>
      <c r="AN95" s="20"/>
      <c r="AO95" s="20"/>
    </row>
    <row r="96" spans="3:41" x14ac:dyDescent="0.25">
      <c r="C96" s="19" t="s">
        <v>148</v>
      </c>
      <c r="F96" s="21">
        <f t="shared" ref="F96:AI96" si="25">F90*(1/((1+$D$2)^F$8))</f>
        <v>0</v>
      </c>
      <c r="G96" s="21">
        <f t="shared" si="25"/>
        <v>0</v>
      </c>
      <c r="H96" s="21">
        <f t="shared" si="25"/>
        <v>0</v>
      </c>
      <c r="I96" s="21">
        <f t="shared" si="25"/>
        <v>0</v>
      </c>
      <c r="J96" s="21">
        <f t="shared" si="25"/>
        <v>0</v>
      </c>
      <c r="K96" s="21">
        <f t="shared" si="25"/>
        <v>0</v>
      </c>
      <c r="L96" s="21">
        <f t="shared" si="25"/>
        <v>0</v>
      </c>
      <c r="M96" s="21">
        <f t="shared" si="25"/>
        <v>0</v>
      </c>
      <c r="N96" s="21">
        <f t="shared" si="25"/>
        <v>0</v>
      </c>
      <c r="O96" s="21">
        <f t="shared" si="25"/>
        <v>0</v>
      </c>
      <c r="P96" s="21">
        <f t="shared" si="25"/>
        <v>0</v>
      </c>
      <c r="Q96" s="21">
        <f t="shared" si="25"/>
        <v>0</v>
      </c>
      <c r="R96" s="21">
        <f t="shared" si="25"/>
        <v>0</v>
      </c>
      <c r="S96" s="21">
        <f t="shared" si="25"/>
        <v>0</v>
      </c>
      <c r="T96" s="21">
        <f t="shared" si="25"/>
        <v>0</v>
      </c>
      <c r="U96" s="21">
        <f t="shared" si="25"/>
        <v>0</v>
      </c>
      <c r="V96" s="21">
        <f t="shared" si="25"/>
        <v>0</v>
      </c>
      <c r="W96" s="21">
        <f t="shared" si="25"/>
        <v>0</v>
      </c>
      <c r="X96" s="21">
        <f t="shared" si="25"/>
        <v>0</v>
      </c>
      <c r="Y96" s="21">
        <f t="shared" si="25"/>
        <v>0</v>
      </c>
      <c r="Z96" s="21">
        <f t="shared" si="25"/>
        <v>0</v>
      </c>
      <c r="AA96" s="21">
        <f t="shared" si="25"/>
        <v>0</v>
      </c>
      <c r="AB96" s="21">
        <f t="shared" si="25"/>
        <v>0</v>
      </c>
      <c r="AC96" s="21">
        <f t="shared" si="25"/>
        <v>0</v>
      </c>
      <c r="AD96" s="21">
        <f t="shared" si="25"/>
        <v>0</v>
      </c>
      <c r="AE96" s="21">
        <f t="shared" si="25"/>
        <v>0</v>
      </c>
      <c r="AF96" s="21">
        <f t="shared" si="25"/>
        <v>0</v>
      </c>
      <c r="AG96" s="21">
        <f t="shared" si="25"/>
        <v>0</v>
      </c>
      <c r="AH96" s="21">
        <f t="shared" si="25"/>
        <v>0</v>
      </c>
      <c r="AI96" s="21">
        <f t="shared" si="25"/>
        <v>0</v>
      </c>
      <c r="AJ96" s="45">
        <f>SUM(F96:AI96)</f>
        <v>0</v>
      </c>
      <c r="AM96" s="21"/>
      <c r="AN96" s="21"/>
      <c r="AO96" s="21"/>
    </row>
    <row r="98" spans="2:41" x14ac:dyDescent="0.25">
      <c r="B98" s="16" t="s">
        <v>396</v>
      </c>
      <c r="C98" s="16" t="s">
        <v>397</v>
      </c>
    </row>
    <row r="99" spans="2:41" x14ac:dyDescent="0.25">
      <c r="C99" s="11" t="s">
        <v>398</v>
      </c>
      <c r="D99" s="11">
        <f>IF('Input sheet'!E33="Not Available", 2, 'Input sheet'!E33)</f>
        <v>3.0000000000000018</v>
      </c>
      <c r="F99" s="11">
        <f>MIN($D$99*(1+$D$102)^(F8-1), 6)</f>
        <v>3.0000000000000018</v>
      </c>
      <c r="G99" s="192">
        <f t="shared" ref="G99:AI99" si="26">MIN($D$99*(1+$D$102)^(G8-1), 6)</f>
        <v>3.0876515027986779</v>
      </c>
      <c r="H99" s="192">
        <f t="shared" si="26"/>
        <v>3.1778639342449764</v>
      </c>
      <c r="I99" s="192">
        <f t="shared" si="26"/>
        <v>3.270712117420405</v>
      </c>
      <c r="J99" s="192">
        <f t="shared" si="26"/>
        <v>3.3662730615249847</v>
      </c>
      <c r="K99" s="192">
        <f t="shared" si="26"/>
        <v>3.4646260257494403</v>
      </c>
      <c r="L99" s="192">
        <f t="shared" si="26"/>
        <v>3.5658525850135545</v>
      </c>
      <c r="M99" s="192">
        <f t="shared" si="26"/>
        <v>3.6700366976252154</v>
      </c>
      <c r="N99" s="192">
        <f t="shared" si="26"/>
        <v>3.7772647749162629</v>
      </c>
      <c r="O99" s="192">
        <f t="shared" si="26"/>
        <v>3.8876257529129008</v>
      </c>
      <c r="P99" s="192">
        <f t="shared" si="26"/>
        <v>4.0012111661001182</v>
      </c>
      <c r="Q99" s="192">
        <f t="shared" si="26"/>
        <v>4.1181152233412908</v>
      </c>
      <c r="R99" s="192">
        <f t="shared" si="26"/>
        <v>4.2384348860159484</v>
      </c>
      <c r="S99" s="192">
        <f t="shared" si="26"/>
        <v>4.3622699484404928</v>
      </c>
      <c r="T99" s="192">
        <f t="shared" si="26"/>
        <v>4.4897231206385966</v>
      </c>
      <c r="U99" s="192">
        <f t="shared" si="26"/>
        <v>4.6209001135299088</v>
      </c>
      <c r="V99" s="192">
        <f t="shared" si="26"/>
        <v>4.7559097266077321</v>
      </c>
      <c r="W99" s="192">
        <f t="shared" si="26"/>
        <v>4.8948639381784016</v>
      </c>
      <c r="X99" s="192">
        <f t="shared" si="26"/>
        <v>5.037877998237196</v>
      </c>
      <c r="Y99" s="192">
        <f t="shared" si="26"/>
        <v>5.1850705240578217</v>
      </c>
      <c r="Z99" s="192">
        <f t="shared" si="26"/>
        <v>5.3365635985747515</v>
      </c>
      <c r="AA99" s="192">
        <f t="shared" si="26"/>
        <v>5.4924828716400151</v>
      </c>
      <c r="AB99" s="192">
        <f t="shared" si="26"/>
        <v>5.6529576642384258</v>
      </c>
      <c r="AC99" s="192">
        <f t="shared" si="26"/>
        <v>5.8181210757476904</v>
      </c>
      <c r="AD99" s="192">
        <f t="shared" si="26"/>
        <v>5.9881100943323364</v>
      </c>
      <c r="AE99" s="192">
        <f t="shared" si="26"/>
        <v>6</v>
      </c>
      <c r="AF99" s="192">
        <f t="shared" si="26"/>
        <v>6</v>
      </c>
      <c r="AG99" s="192">
        <f t="shared" si="26"/>
        <v>6</v>
      </c>
      <c r="AH99" s="192">
        <f t="shared" si="26"/>
        <v>6</v>
      </c>
      <c r="AI99" s="192">
        <f t="shared" si="26"/>
        <v>6</v>
      </c>
    </row>
    <row r="100" spans="2:41" x14ac:dyDescent="0.25">
      <c r="C100" s="11" t="s">
        <v>399</v>
      </c>
      <c r="D100" s="11">
        <f>IF('Input sheet'!E34="Not Available", 2, 'Input sheet'!E34)</f>
        <v>3.0000000000000018</v>
      </c>
      <c r="F100" s="11">
        <f>MIN($D$100*(1+$D$103)^(F8-1), 6)</f>
        <v>3.0000000000000018</v>
      </c>
      <c r="G100" s="192">
        <f t="shared" ref="G100:AI100" si="27">MIN($D$100*(1+$D$103)^(G8-1), 6)</f>
        <v>3.0876515027986779</v>
      </c>
      <c r="H100" s="192">
        <f t="shared" si="27"/>
        <v>3.1778639342449764</v>
      </c>
      <c r="I100" s="192">
        <f t="shared" si="27"/>
        <v>3.270712117420405</v>
      </c>
      <c r="J100" s="192">
        <f t="shared" si="27"/>
        <v>3.3662730615249847</v>
      </c>
      <c r="K100" s="192">
        <f t="shared" si="27"/>
        <v>3.4646260257494403</v>
      </c>
      <c r="L100" s="192">
        <f t="shared" si="27"/>
        <v>3.5658525850135545</v>
      </c>
      <c r="M100" s="192">
        <f t="shared" si="27"/>
        <v>3.6700366976252154</v>
      </c>
      <c r="N100" s="192">
        <f t="shared" si="27"/>
        <v>3.7772647749162629</v>
      </c>
      <c r="O100" s="192">
        <f t="shared" si="27"/>
        <v>3.8876257529129008</v>
      </c>
      <c r="P100" s="192">
        <f t="shared" si="27"/>
        <v>4.0012111661001182</v>
      </c>
      <c r="Q100" s="192">
        <f t="shared" si="27"/>
        <v>4.1181152233412908</v>
      </c>
      <c r="R100" s="192">
        <f t="shared" si="27"/>
        <v>4.2384348860159484</v>
      </c>
      <c r="S100" s="192">
        <f t="shared" si="27"/>
        <v>4.3622699484404928</v>
      </c>
      <c r="T100" s="192">
        <f t="shared" si="27"/>
        <v>4.4897231206385966</v>
      </c>
      <c r="U100" s="192">
        <f t="shared" si="27"/>
        <v>4.6209001135299088</v>
      </c>
      <c r="V100" s="192">
        <f t="shared" si="27"/>
        <v>4.7559097266077321</v>
      </c>
      <c r="W100" s="192">
        <f t="shared" si="27"/>
        <v>4.8948639381784016</v>
      </c>
      <c r="X100" s="192">
        <f t="shared" si="27"/>
        <v>5.037877998237196</v>
      </c>
      <c r="Y100" s="192">
        <f t="shared" si="27"/>
        <v>5.1850705240578217</v>
      </c>
      <c r="Z100" s="192">
        <f t="shared" si="27"/>
        <v>5.3365635985747515</v>
      </c>
      <c r="AA100" s="192">
        <f t="shared" si="27"/>
        <v>5.4924828716400151</v>
      </c>
      <c r="AB100" s="192">
        <f t="shared" si="27"/>
        <v>5.6529576642384258</v>
      </c>
      <c r="AC100" s="192">
        <f t="shared" si="27"/>
        <v>5.8181210757476904</v>
      </c>
      <c r="AD100" s="192">
        <f t="shared" si="27"/>
        <v>5.9881100943323364</v>
      </c>
      <c r="AE100" s="192">
        <f t="shared" si="27"/>
        <v>6</v>
      </c>
      <c r="AF100" s="192">
        <f t="shared" si="27"/>
        <v>6</v>
      </c>
      <c r="AG100" s="192">
        <f t="shared" si="27"/>
        <v>6</v>
      </c>
      <c r="AH100" s="192">
        <f t="shared" si="27"/>
        <v>6</v>
      </c>
      <c r="AI100" s="192">
        <f t="shared" si="27"/>
        <v>6</v>
      </c>
    </row>
    <row r="101" spans="2:41" x14ac:dyDescent="0.25">
      <c r="C101" s="11" t="s">
        <v>400</v>
      </c>
      <c r="D101" s="11" t="s">
        <v>401</v>
      </c>
    </row>
    <row r="102" spans="2:41" x14ac:dyDescent="0.25">
      <c r="C102" s="15" t="s">
        <v>423</v>
      </c>
      <c r="D102" s="116">
        <f>LN(((D99+4)/D99))/(29)</f>
        <v>2.9217167599558735E-2</v>
      </c>
    </row>
    <row r="103" spans="2:41" x14ac:dyDescent="0.25">
      <c r="C103" s="15" t="s">
        <v>423</v>
      </c>
      <c r="D103" s="116">
        <f>LN(((D100+4)/D100))/(29)</f>
        <v>2.9217167599558735E-2</v>
      </c>
    </row>
    <row r="104" spans="2:41" x14ac:dyDescent="0.25"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M104" s="118"/>
      <c r="AN104" s="118"/>
      <c r="AO104" s="118"/>
    </row>
    <row r="106" spans="2:41" x14ac:dyDescent="0.25">
      <c r="B106" s="46" t="s">
        <v>52</v>
      </c>
      <c r="C106" s="11" t="s">
        <v>98</v>
      </c>
    </row>
    <row r="107" spans="2:41" x14ac:dyDescent="0.25">
      <c r="B107" s="46"/>
      <c r="C107" s="11" t="s">
        <v>82</v>
      </c>
      <c r="D107" s="11" t="s">
        <v>402</v>
      </c>
    </row>
    <row r="108" spans="2:41" x14ac:dyDescent="0.25">
      <c r="B108" s="46"/>
      <c r="C108" s="11" t="s">
        <v>20</v>
      </c>
      <c r="D108" s="11" t="s">
        <v>7</v>
      </c>
      <c r="E108" s="11" t="s">
        <v>1</v>
      </c>
      <c r="F108" s="11" t="s">
        <v>2</v>
      </c>
      <c r="G108" s="11" t="s">
        <v>3</v>
      </c>
      <c r="H108" s="11" t="s">
        <v>4</v>
      </c>
      <c r="I108" s="11" t="s">
        <v>5</v>
      </c>
      <c r="J108" s="11" t="s">
        <v>6</v>
      </c>
      <c r="K108" s="11" t="s">
        <v>10</v>
      </c>
    </row>
    <row r="109" spans="2:41" x14ac:dyDescent="0.25">
      <c r="B109" s="46"/>
      <c r="C109" s="11" t="s">
        <v>390</v>
      </c>
      <c r="D109" s="11">
        <f>'VOC Value'!C7</f>
        <v>103.6022</v>
      </c>
      <c r="E109" s="11">
        <f>'VOC Value'!D7</f>
        <v>0.49192200000000003</v>
      </c>
      <c r="F109" s="11">
        <f>'VOC Value'!E7</f>
        <v>8.5864209999999996</v>
      </c>
      <c r="G109" s="11">
        <f>'VOC Value'!F7</f>
        <v>2.8E-5</v>
      </c>
      <c r="H109" s="11">
        <f>'VOC Value'!G7</f>
        <v>8.5236999999999993E-2</v>
      </c>
      <c r="I109" s="11">
        <f>'VOC Value'!H7</f>
        <v>3.6699999999999998E-4</v>
      </c>
      <c r="J109" s="11">
        <f>'VOC Value'!I7</f>
        <v>4.0819999999999997E-3</v>
      </c>
      <c r="K109" s="11">
        <f>'VOC Value'!J7</f>
        <v>35.625</v>
      </c>
    </row>
    <row r="110" spans="2:41" x14ac:dyDescent="0.25">
      <c r="B110" s="46"/>
    </row>
    <row r="111" spans="2:41" x14ac:dyDescent="0.25">
      <c r="B111" s="46"/>
      <c r="C111" s="11" t="s">
        <v>403</v>
      </c>
      <c r="D111" s="3">
        <f>IF('Input sheet'!$E$21="Corridor", $D$109*($E$109+($F$109/$D$37)+($G$109*($D$37^2))+($H$109*$D$99)+($I$109*($D$99^2))+($J$109*$K$109)), $D$109*($E$109+($F$109/($D$41/$D$42))+($G$109*(($D$41/$D$42)^2))+($H$109*$D$99)+($I$109*($D$99^2))+($J$109*$K$109)))</f>
        <v>119.78697786489572</v>
      </c>
      <c r="E111" s="3"/>
      <c r="F111" s="3">
        <f>IF('Input sheet'!$E$21="Corridor", $D$109*($E$109+($F$109/$D$37)+($G$109*($D$37^2))+($H$109*F$99)+($I$109*(F$99^2))+($J$109*$K$109)), $D$109*($E$109+($F$109/($D$41/$D$42))+($G$109*(($D$41/$D$42)^2))+($H$109*F$99)+($I$109*(F$99^2))+($J$109*$K$109)))</f>
        <v>119.78697786489572</v>
      </c>
      <c r="G111" s="3">
        <f>IF('Input sheet'!$E$21="Corridor", $D$109*($E$109+($F$109/$D$37)+($G$109*($D$37^2))+($H$109*G$99)+($I$109*(G$99^2))+($J$109*$K$109)), $D$109*($E$109+($F$109/($D$41/$D$42))+($G$109*(($D$41/$D$42)^2))+($H$109*G$99)+($I$109*(G$99^2))+($J$109*$K$109)))</f>
        <v>120.58129379142406</v>
      </c>
      <c r="H111" s="3">
        <f>IF('Input sheet'!$E$21="Corridor", $D$109*($E$109+($F$109/$D$37)+($G$109*($D$37^2))+($H$109*H$99)+($I$109*(H$99^2))+($J$109*$K$109)), $D$109*($E$109+($F$109/($D$41/$D$42))+($G$109*(($D$41/$D$42)^2))+($H$109*H$99)+($I$109*(H$99^2))+($J$109*$K$109)))</f>
        <v>121.39942746306841</v>
      </c>
      <c r="I111" s="3">
        <f>IF('Input sheet'!$E$21="Corridor", $D$109*($E$109+($F$109/$D$37)+($G$109*($D$37^2))+($H$109*I$99)+($I$109*(I$99^2))+($J$109*$K$109)), $D$109*($E$109+($F$109/($D$41/$D$42))+($G$109*(($D$41/$D$42)^2))+($H$109*I$99)+($I$109*(I$99^2))+($J$109*$K$109)))</f>
        <v>122.24211093750058</v>
      </c>
      <c r="J111" s="3">
        <f>IF('Input sheet'!$E$21="Corridor", $D$109*($E$109+($F$109/$D$37)+($G$109*($D$37^2))+($H$109*J$99)+($I$109*(J$99^2))+($J$109*$K$109)), $D$109*($E$109+($F$109/($D$41/$D$42))+($G$109*(($D$41/$D$42)^2))+($H$109*J$99)+($I$109*(J$99^2))+($J$109*$K$109)))</f>
        <v>123.11009980552711</v>
      </c>
      <c r="K111" s="3">
        <f>IF('Input sheet'!$E$21="Corridor", $D$109*($E$109+($F$109/$D$37)+($G$109*($D$37^2))+($H$109*K$99)+($I$109*(K$99^2))+($J$109*$K$109)), $D$109*($E$109+($F$109/($D$41/$D$42))+($G$109*(($D$41/$D$42)^2))+($H$109*K$99)+($I$109*(K$99^2))+($J$109*$K$109)))</f>
        <v>124.0041740058028</v>
      </c>
      <c r="L111" s="3">
        <f>IF('Input sheet'!$E$21="Corridor", $D$109*($E$109+($F$109/$D$37)+($G$109*($D$37^2))+($H$109*L$99)+($I$109*(L$99^2))+($J$109*$K$109)), $D$109*($E$109+($F$109/($D$41/$D$42))+($G$109*(($D$41/$D$42)^2))+($H$109*L$99)+($I$109*(L$99^2))+($J$109*$K$109)))</f>
        <v>124.92513867088589</v>
      </c>
      <c r="M111" s="3">
        <f>IF('Input sheet'!$E$21="Corridor", $D$109*($E$109+($F$109/$D$37)+($G$109*($D$37^2))+($H$109*M$99)+($I$109*(M$99^2))+($J$109*$K$109)), $D$109*($E$109+($F$109/($D$41/$D$42))+($G$109*(($D$41/$D$42)^2))+($H$109*M$99)+($I$109*(M$99^2))+($J$109*$K$109)))</f>
        <v>125.87382500599769</v>
      </c>
      <c r="N111" s="3">
        <f>IF('Input sheet'!$E$21="Corridor", $D$109*($E$109+($F$109/$D$37)+($G$109*($D$37^2))+($H$109*N$99)+($I$109*(N$99^2))+($J$109*$K$109)), $D$109*($E$109+($F$109/($D$41/$D$42))+($G$109*(($D$41/$D$42)^2))+($H$109*N$99)+($I$109*(N$99^2))+($J$109*$K$109)))</f>
        <v>126.851091201915</v>
      </c>
      <c r="O111" s="3">
        <f>IF('Input sheet'!$E$21="Corridor", $D$109*($E$109+($F$109/$D$37)+($G$109*($D$37^2))+($H$109*O$99)+($I$109*(O$99^2))+($J$109*$K$109)), $D$109*($E$109+($F$109/($D$41/$D$42))+($G$109*(($D$41/$D$42)^2))+($H$109*O$99)+($I$109*(O$99^2))+($J$109*$K$109)))</f>
        <v>127.85782338349483</v>
      </c>
      <c r="P111" s="3">
        <f>IF('Input sheet'!$E$21="Corridor", $D$109*($E$109+($F$109/$D$37)+($G$109*($D$37^2))+($H$109*P$99)+($I$109*(P$99^2))+($J$109*$K$109)), $D$109*($E$109+($F$109/($D$41/$D$42))+($G$109*(($D$41/$D$42)^2))+($H$109*P$99)+($I$109*(P$99^2))+($J$109*$K$109)))</f>
        <v>128.89493659540312</v>
      </c>
      <c r="Q111" s="3">
        <f>IF('Input sheet'!$E$21="Corridor", $D$109*($E$109+($F$109/$D$37)+($G$109*($D$37^2))+($H$109*Q$99)+($I$109*(Q$99^2))+($J$109*$K$109)), $D$109*($E$109+($F$109/($D$41/$D$42))+($G$109*(($D$41/$D$42)^2))+($H$109*Q$99)+($I$109*(Q$99^2))+($J$109*$K$109)))</f>
        <v>129.96337582669756</v>
      </c>
      <c r="R111" s="3">
        <f>IF('Input sheet'!$E$21="Corridor", $D$109*($E$109+($F$109/$D$37)+($G$109*($D$37^2))+($H$109*R$99)+($I$109*(R$99^2))+($J$109*$K$109)), $D$109*($E$109+($F$109/($D$41/$D$42))+($G$109*(($D$41/$D$42)^2))+($H$109*R$99)+($I$109*(R$99^2))+($J$109*$K$109)))</f>
        <v>131.06411707599526</v>
      </c>
      <c r="S111" s="3">
        <f>IF('Input sheet'!$E$21="Corridor", $D$109*($E$109+($F$109/$D$37)+($G$109*($D$37^2))+($H$109*S$99)+($I$109*(S$99^2))+($J$109*$K$109)), $D$109*($E$109+($F$109/($D$41/$D$42))+($G$109*(($D$41/$D$42)^2))+($H$109*S$99)+($I$109*(S$99^2))+($J$109*$K$109)))</f>
        <v>132.19816845904299</v>
      </c>
      <c r="T111" s="3">
        <f>IF('Input sheet'!$E$21="Corridor", $D$109*($E$109+($F$109/$D$37)+($G$109*($D$37^2))+($H$109*T$99)+($I$109*(T$99^2))+($J$109*$K$109)), $D$109*($E$109+($F$109/($D$41/$D$42))+($G$109*(($D$41/$D$42)^2))+($H$109*T$99)+($I$109*(T$99^2))+($J$109*$K$109)))</f>
        <v>133.36657136059767</v>
      </c>
      <c r="U111" s="3">
        <f>IF('Input sheet'!$E$21="Corridor", $D$109*($E$109+($F$109/$D$37)+($G$109*($D$37^2))+($H$109*U$99)+($I$109*(U$99^2))+($J$109*$K$109)), $D$109*($E$109+($F$109/($D$41/$D$42))+($G$109*(($D$41/$D$42)^2))+($H$109*U$99)+($I$109*(U$99^2))+($J$109*$K$109)))</f>
        <v>134.57040163261956</v>
      </c>
      <c r="V111" s="3">
        <f>IF('Input sheet'!$E$21="Corridor", $D$109*($E$109+($F$109/$D$37)+($G$109*($D$37^2))+($H$109*V$99)+($I$109*(V$99^2))+($J$109*$K$109)), $D$109*($E$109+($F$109/($D$41/$D$42))+($G$109*(($D$41/$D$42)^2))+($H$109*V$99)+($I$109*(V$99^2))+($J$109*$K$109)))</f>
        <v>135.81077084088278</v>
      </c>
      <c r="W111" s="3">
        <f>IF('Input sheet'!$E$21="Corridor", $D$109*($E$109+($F$109/$D$37)+($G$109*($D$37^2))+($H$109*W$99)+($I$109*(W$99^2))+($J$109*$K$109)), $D$109*($E$109+($F$109/($D$41/$D$42))+($G$109*(($D$41/$D$42)^2))+($H$109*W$99)+($I$109*(W$99^2))+($J$109*$K$109)))</f>
        <v>137.08882756221186</v>
      </c>
      <c r="X111" s="3">
        <f>IF('Input sheet'!$E$21="Corridor", $D$109*($E$109+($F$109/$D$37)+($G$109*($D$37^2))+($H$109*X$99)+($I$109*(X$99^2))+($J$109*$K$109)), $D$109*($E$109+($F$109/($D$41/$D$42))+($G$109*(($D$41/$D$42)^2))+($H$109*X$99)+($I$109*(X$99^2))+($J$109*$K$109)))</f>
        <v>138.40575873466625</v>
      </c>
      <c r="Y111" s="3">
        <f>IF('Input sheet'!$E$21="Corridor", $D$109*($E$109+($F$109/$D$37)+($G$109*($D$37^2))+($H$109*Y$99)+($I$109*(Y$99^2))+($J$109*$K$109)), $D$109*($E$109+($F$109/($D$41/$D$42))+($G$109*(($D$41/$D$42)^2))+($H$109*Y$99)+($I$109*(Y$99^2))+($J$109*$K$109)))</f>
        <v>139.76279106311134</v>
      </c>
      <c r="Z111" s="3">
        <f>IF('Input sheet'!$E$21="Corridor", $D$109*($E$109+($F$109/$D$37)+($G$109*($D$37^2))+($H$109*Z$99)+($I$109*(Z$99^2))+($J$109*$K$109)), $D$109*($E$109+($F$109/($D$41/$D$42))+($G$109*(($D$41/$D$42)^2))+($H$109*Z$99)+($I$109*(Z$99^2))+($J$109*$K$109)))</f>
        <v>141.16119248273961</v>
      </c>
      <c r="AA111" s="3">
        <f>IF('Input sheet'!$E$21="Corridor", $D$109*($E$109+($F$109/$D$37)+($G$109*($D$37^2))+($H$109*AA$99)+($I$109*(AA$99^2))+($J$109*$K$109)), $D$109*($E$109+($F$109/($D$41/$D$42))+($G$109*(($D$41/$D$42)^2))+($H$109*AA$99)+($I$109*(AA$99^2))+($J$109*$K$109)))</f>
        <v>142.60227368323567</v>
      </c>
      <c r="AB111" s="3">
        <f>IF('Input sheet'!$E$21="Corridor", $D$109*($E$109+($F$109/$D$37)+($G$109*($D$37^2))+($H$109*AB$99)+($I$109*(AB$99^2))+($J$109*$K$109)), $D$109*($E$109+($F$109/($D$41/$D$42))+($G$109*(($D$41/$D$42)^2))+($H$109*AB$99)+($I$109*(AB$99^2))+($J$109*$K$109)))</f>
        <v>144.0873896964174</v>
      </c>
      <c r="AC111" s="3">
        <f>IF('Input sheet'!$E$21="Corridor", $D$109*($E$109+($F$109/$D$37)+($G$109*($D$37^2))+($H$109*AC$99)+($I$109*(AC$99^2))+($J$109*$K$109)), $D$109*($E$109+($F$109/($D$41/$D$42))+($G$109*(($D$41/$D$42)^2))+($H$109*AC$99)+($I$109*(AC$99^2))+($J$109*$K$109)))</f>
        <v>145.61794155033138</v>
      </c>
      <c r="AD111" s="3">
        <f>IF('Input sheet'!$E$21="Corridor", $D$109*($E$109+($F$109/$D$37)+($G$109*($D$37^2))+($H$109*AD$99)+($I$109*(AD$99^2))+($J$109*$K$109)), $D$109*($E$109+($F$109/($D$41/$D$42))+($G$109*(($D$41/$D$42)^2))+($H$109*AD$99)+($I$109*(AD$99^2))+($J$109*$K$109)))</f>
        <v>147.19537799293303</v>
      </c>
      <c r="AE111" s="3">
        <f>IF('Input sheet'!$E$21="Corridor", $D$109*($E$109+($F$109/$D$37)+($G$109*($D$37^2))+($H$109*AE$99)+($I$109*(AE$99^2))+($J$109*$K$109)), $D$109*($E$109+($F$109/($D$41/$D$42))+($G$109*(($D$41/$D$42)^2))+($H$109*AE$99)+($I$109*(AE$99^2))+($J$109*$K$109)))</f>
        <v>147.30579422889568</v>
      </c>
      <c r="AF111" s="3">
        <f>IF('Input sheet'!$E$21="Corridor", $D$109*($E$109+($F$109/$D$37)+($G$109*($D$37^2))+($H$109*AF$99)+($I$109*(AF$99^2))+($J$109*$K$109)), $D$109*($E$109+($F$109/($D$41/$D$42))+($G$109*(($D$41/$D$42)^2))+($H$109*AF$99)+($I$109*(AF$99^2))+($J$109*$K$109)))</f>
        <v>147.30579422889568</v>
      </c>
      <c r="AG111" s="3">
        <f>IF('Input sheet'!$E$21="Corridor", $D$109*($E$109+($F$109/$D$37)+($G$109*($D$37^2))+($H$109*AG$99)+($I$109*(AG$99^2))+($J$109*$K$109)), $D$109*($E$109+($F$109/($D$41/$D$42))+($G$109*(($D$41/$D$42)^2))+($H$109*AG$99)+($I$109*(AG$99^2))+($J$109*$K$109)))</f>
        <v>147.30579422889568</v>
      </c>
      <c r="AH111" s="3">
        <f>IF('Input sheet'!$E$21="Corridor", $D$109*($E$109+($F$109/$D$37)+($G$109*($D$37^2))+($H$109*AH$99)+($I$109*(AH$99^2))+($J$109*$K$109)), $D$109*($E$109+($F$109/($D$41/$D$42))+($G$109*(($D$41/$D$42)^2))+($H$109*AH$99)+($I$109*(AH$99^2))+($J$109*$K$109)))</f>
        <v>147.30579422889568</v>
      </c>
      <c r="AI111" s="3">
        <f>IF('Input sheet'!$E$21="Corridor", $D$109*($E$109+($F$109/$D$37)+($G$109*($D$37^2))+($H$109*AI$99)+($I$109*(AI$99^2))+($J$109*$K$109)), $D$109*($E$109+($F$109/($D$41/$D$42))+($G$109*(($D$41/$D$42)^2))+($H$109*AI$99)+($I$109*(AI$99^2))+($J$109*$K$109)))</f>
        <v>147.30579422889568</v>
      </c>
    </row>
    <row r="112" spans="2:41" x14ac:dyDescent="0.25">
      <c r="B112" s="46"/>
      <c r="C112" s="11" t="s">
        <v>404</v>
      </c>
      <c r="D112" s="3">
        <f>IF('Input sheet'!$E$21="Corridor", $D$109*($E$109+($F$109/$D$38)+($G$109*($D$38^2))+($H$109*D$100)+($I$109*(D$100^2))+($J$109*$K$109)), $D$109*($E$109+($F$109/($D$43/$D$44))+($G$109*(($D$43/$D$44)^2))+($H$109*D$100)+($I$109*(D$100^2))+($J$109*$K$109)))</f>
        <v>119.78697786489572</v>
      </c>
      <c r="F112" s="3">
        <f>IF('Input sheet'!$E$21="Corridor", $D$109*($E$109+($F$109/$D$38)+($G$109*($D$38^2))+($H$109*F$100)+($I$109*(F$100^2))+($J$109*$K$109)), $D$109*($E$109+($F$109/($D$43/$D$44))+($G$109*(($D$43/$D$44)^2))+($H$109*F$100)+($I$109*(F$100^2))+($J$109*$K$109)))</f>
        <v>119.78697786489572</v>
      </c>
      <c r="G112" s="3">
        <f>IF('Input sheet'!$E$21="Corridor", $D$109*($E$109+($F$109/$D$38)+($G$109*($D$38^2))+($H$109*G$100)+($I$109*(G$100^2))+($J$109*$K$109)), $D$109*($E$109+($F$109/($D$43/$D$44))+($G$109*(($D$43/$D$44)^2))+($H$109*G$100)+($I$109*(G$100^2))+($J$109*$K$109)))</f>
        <v>120.58129379142406</v>
      </c>
      <c r="H112" s="3">
        <f>IF('Input sheet'!$E$21="Corridor", $D$109*($E$109+($F$109/$D$38)+($G$109*($D$38^2))+($H$109*H$100)+($I$109*(H$100^2))+($J$109*$K$109)), $D$109*($E$109+($F$109/($D$43/$D$44))+($G$109*(($D$43/$D$44)^2))+($H$109*H$100)+($I$109*(H$100^2))+($J$109*$K$109)))</f>
        <v>121.39942746306841</v>
      </c>
      <c r="I112" s="3">
        <f>IF('Input sheet'!$E$21="Corridor", $D$109*($E$109+($F$109/$D$38)+($G$109*($D$38^2))+($H$109*I$100)+($I$109*(I$100^2))+($J$109*$K$109)), $D$109*($E$109+($F$109/($D$43/$D$44))+($G$109*(($D$43/$D$44)^2))+($H$109*I$100)+($I$109*(I$100^2))+($J$109*$K$109)))</f>
        <v>122.24211093750058</v>
      </c>
      <c r="J112" s="3">
        <f>IF('Input sheet'!$E$21="Corridor", $D$109*($E$109+($F$109/$D$38)+($G$109*($D$38^2))+($H$109*J$100)+($I$109*(J$100^2))+($J$109*$K$109)), $D$109*($E$109+($F$109/($D$43/$D$44))+($G$109*(($D$43/$D$44)^2))+($H$109*J$100)+($I$109*(J$100^2))+($J$109*$K$109)))</f>
        <v>123.11009980552711</v>
      </c>
      <c r="K112" s="3">
        <f>IF('Input sheet'!$E$21="Corridor", $D$109*($E$109+($F$109/$D$38)+($G$109*($D$38^2))+($H$109*K$100)+($I$109*(K$100^2))+($J$109*$K$109)), $D$109*($E$109+($F$109/($D$43/$D$44))+($G$109*(($D$43/$D$44)^2))+($H$109*K$100)+($I$109*(K$100^2))+($J$109*$K$109)))</f>
        <v>124.0041740058028</v>
      </c>
      <c r="L112" s="3">
        <f>IF('Input sheet'!$E$21="Corridor", $D$109*($E$109+($F$109/$D$38)+($G$109*($D$38^2))+($H$109*L$100)+($I$109*(L$100^2))+($J$109*$K$109)), $D$109*($E$109+($F$109/($D$43/$D$44))+($G$109*(($D$43/$D$44)^2))+($H$109*L$100)+($I$109*(L$100^2))+($J$109*$K$109)))</f>
        <v>124.92513867088589</v>
      </c>
      <c r="M112" s="3">
        <f>IF('Input sheet'!$E$21="Corridor", $D$109*($E$109+($F$109/$D$38)+($G$109*($D$38^2))+($H$109*M$100)+($I$109*(M$100^2))+($J$109*$K$109)), $D$109*($E$109+($F$109/($D$43/$D$44))+($G$109*(($D$43/$D$44)^2))+($H$109*M$100)+($I$109*(M$100^2))+($J$109*$K$109)))</f>
        <v>125.87382500599769</v>
      </c>
      <c r="N112" s="3">
        <f>IF('Input sheet'!$E$21="Corridor", $D$109*($E$109+($F$109/$D$38)+($G$109*($D$38^2))+($H$109*N$100)+($I$109*(N$100^2))+($J$109*$K$109)), $D$109*($E$109+($F$109/($D$43/$D$44))+($G$109*(($D$43/$D$44)^2))+($H$109*N$100)+($I$109*(N$100^2))+($J$109*$K$109)))</f>
        <v>126.851091201915</v>
      </c>
      <c r="O112" s="3">
        <f>IF('Input sheet'!$E$21="Corridor", $D$109*($E$109+($F$109/$D$38)+($G$109*($D$38^2))+($H$109*O$100)+($I$109*(O$100^2))+($J$109*$K$109)), $D$109*($E$109+($F$109/($D$43/$D$44))+($G$109*(($D$43/$D$44)^2))+($H$109*O$100)+($I$109*(O$100^2))+($J$109*$K$109)))</f>
        <v>127.85782338349483</v>
      </c>
      <c r="P112" s="3">
        <f>IF('Input sheet'!$E$21="Corridor", $D$109*($E$109+($F$109/$D$38)+($G$109*($D$38^2))+($H$109*P$100)+($I$109*(P$100^2))+($J$109*$K$109)), $D$109*($E$109+($F$109/($D$43/$D$44))+($G$109*(($D$43/$D$44)^2))+($H$109*P$100)+($I$109*(P$100^2))+($J$109*$K$109)))</f>
        <v>128.89493659540312</v>
      </c>
      <c r="Q112" s="3">
        <f>IF('Input sheet'!$E$21="Corridor", $D$109*($E$109+($F$109/$D$38)+($G$109*($D$38^2))+($H$109*Q$100)+($I$109*(Q$100^2))+($J$109*$K$109)), $D$109*($E$109+($F$109/($D$43/$D$44))+($G$109*(($D$43/$D$44)^2))+($H$109*Q$100)+($I$109*(Q$100^2))+($J$109*$K$109)))</f>
        <v>129.96337582669756</v>
      </c>
      <c r="R112" s="3">
        <f>IF('Input sheet'!$E$21="Corridor", $D$109*($E$109+($F$109/$D$38)+($G$109*($D$38^2))+($H$109*R$100)+($I$109*(R$100^2))+($J$109*$K$109)), $D$109*($E$109+($F$109/($D$43/$D$44))+($G$109*(($D$43/$D$44)^2))+($H$109*R$100)+($I$109*(R$100^2))+($J$109*$K$109)))</f>
        <v>131.06411707599526</v>
      </c>
      <c r="S112" s="3">
        <f>IF('Input sheet'!$E$21="Corridor", $D$109*($E$109+($F$109/$D$38)+($G$109*($D$38^2))+($H$109*S$100)+($I$109*(S$100^2))+($J$109*$K$109)), $D$109*($E$109+($F$109/($D$43/$D$44))+($G$109*(($D$43/$D$44)^2))+($H$109*S$100)+($I$109*(S$100^2))+($J$109*$K$109)))</f>
        <v>132.19816845904299</v>
      </c>
      <c r="T112" s="3">
        <f>IF('Input sheet'!$E$21="Corridor", $D$109*($E$109+($F$109/$D$38)+($G$109*($D$38^2))+($H$109*T$100)+($I$109*(T$100^2))+($J$109*$K$109)), $D$109*($E$109+($F$109/($D$43/$D$44))+($G$109*(($D$43/$D$44)^2))+($H$109*T$100)+($I$109*(T$100^2))+($J$109*$K$109)))</f>
        <v>133.36657136059767</v>
      </c>
      <c r="U112" s="3">
        <f>IF('Input sheet'!$E$21="Corridor", $D$109*($E$109+($F$109/$D$38)+($G$109*($D$38^2))+($H$109*U$100)+($I$109*(U$100^2))+($J$109*$K$109)), $D$109*($E$109+($F$109/($D$43/$D$44))+($G$109*(($D$43/$D$44)^2))+($H$109*U$100)+($I$109*(U$100^2))+($J$109*$K$109)))</f>
        <v>134.57040163261956</v>
      </c>
      <c r="V112" s="3">
        <f>IF('Input sheet'!$E$21="Corridor", $D$109*($E$109+($F$109/$D$38)+($G$109*($D$38^2))+($H$109*V$100)+($I$109*(V$100^2))+($J$109*$K$109)), $D$109*($E$109+($F$109/($D$43/$D$44))+($G$109*(($D$43/$D$44)^2))+($H$109*V$100)+($I$109*(V$100^2))+($J$109*$K$109)))</f>
        <v>135.81077084088278</v>
      </c>
      <c r="W112" s="3">
        <f>IF('Input sheet'!$E$21="Corridor", $D$109*($E$109+($F$109/$D$38)+($G$109*($D$38^2))+($H$109*W$100)+($I$109*(W$100^2))+($J$109*$K$109)), $D$109*($E$109+($F$109/($D$43/$D$44))+($G$109*(($D$43/$D$44)^2))+($H$109*W$100)+($I$109*(W$100^2))+($J$109*$K$109)))</f>
        <v>137.08882756221186</v>
      </c>
      <c r="X112" s="3">
        <f>IF('Input sheet'!$E$21="Corridor", $D$109*($E$109+($F$109/$D$38)+($G$109*($D$38^2))+($H$109*X$100)+($I$109*(X$100^2))+($J$109*$K$109)), $D$109*($E$109+($F$109/($D$43/$D$44))+($G$109*(($D$43/$D$44)^2))+($H$109*X$100)+($I$109*(X$100^2))+($J$109*$K$109)))</f>
        <v>138.40575873466625</v>
      </c>
      <c r="Y112" s="3">
        <f>IF('Input sheet'!$E$21="Corridor", $D$109*($E$109+($F$109/$D$38)+($G$109*($D$38^2))+($H$109*Y$100)+($I$109*(Y$100^2))+($J$109*$K$109)), $D$109*($E$109+($F$109/($D$43/$D$44))+($G$109*(($D$43/$D$44)^2))+($H$109*Y$100)+($I$109*(Y$100^2))+($J$109*$K$109)))</f>
        <v>139.76279106311134</v>
      </c>
      <c r="Z112" s="3">
        <f>IF('Input sheet'!$E$21="Corridor", $D$109*($E$109+($F$109/$D$38)+($G$109*($D$38^2))+($H$109*Z$100)+($I$109*(Z$100^2))+($J$109*$K$109)), $D$109*($E$109+($F$109/($D$43/$D$44))+($G$109*(($D$43/$D$44)^2))+($H$109*Z$100)+($I$109*(Z$100^2))+($J$109*$K$109)))</f>
        <v>141.16119248273961</v>
      </c>
      <c r="AA112" s="3">
        <f>IF('Input sheet'!$E$21="Corridor", $D$109*($E$109+($F$109/$D$38)+($G$109*($D$38^2))+($H$109*AA$100)+($I$109*(AA$100^2))+($J$109*$K$109)), $D$109*($E$109+($F$109/($D$43/$D$44))+($G$109*(($D$43/$D$44)^2))+($H$109*AA$100)+($I$109*(AA$100^2))+($J$109*$K$109)))</f>
        <v>142.60227368323567</v>
      </c>
      <c r="AB112" s="3">
        <f>IF('Input sheet'!$E$21="Corridor", $D$109*($E$109+($F$109/$D$38)+($G$109*($D$38^2))+($H$109*AB$100)+($I$109*(AB$100^2))+($J$109*$K$109)), $D$109*($E$109+($F$109/($D$43/$D$44))+($G$109*(($D$43/$D$44)^2))+($H$109*AB$100)+($I$109*(AB$100^2))+($J$109*$K$109)))</f>
        <v>144.0873896964174</v>
      </c>
      <c r="AC112" s="3">
        <f>IF('Input sheet'!$E$21="Corridor", $D$109*($E$109+($F$109/$D$38)+($G$109*($D$38^2))+($H$109*AC$100)+($I$109*(AC$100^2))+($J$109*$K$109)), $D$109*($E$109+($F$109/($D$43/$D$44))+($G$109*(($D$43/$D$44)^2))+($H$109*AC$100)+($I$109*(AC$100^2))+($J$109*$K$109)))</f>
        <v>145.61794155033138</v>
      </c>
      <c r="AD112" s="3">
        <f>IF('Input sheet'!$E$21="Corridor", $D$109*($E$109+($F$109/$D$38)+($G$109*($D$38^2))+($H$109*AD$100)+($I$109*(AD$100^2))+($J$109*$K$109)), $D$109*($E$109+($F$109/($D$43/$D$44))+($G$109*(($D$43/$D$44)^2))+($H$109*AD$100)+($I$109*(AD$100^2))+($J$109*$K$109)))</f>
        <v>147.19537799293303</v>
      </c>
      <c r="AE112" s="3">
        <f>IF('Input sheet'!$E$21="Corridor", $D$109*($E$109+($F$109/$D$38)+($G$109*($D$38^2))+($H$109*AE$100)+($I$109*(AE$100^2))+($J$109*$K$109)), $D$109*($E$109+($F$109/($D$43/$D$44))+($G$109*(($D$43/$D$44)^2))+($H$109*AE$100)+($I$109*(AE$100^2))+($J$109*$K$109)))</f>
        <v>147.30579422889568</v>
      </c>
      <c r="AF112" s="3">
        <f>IF('Input sheet'!$E$21="Corridor", $D$109*($E$109+($F$109/$D$38)+($G$109*($D$38^2))+($H$109*AF$100)+($I$109*(AF$100^2))+($J$109*$K$109)), $D$109*($E$109+($F$109/($D$43/$D$44))+($G$109*(($D$43/$D$44)^2))+($H$109*AF$100)+($I$109*(AF$100^2))+($J$109*$K$109)))</f>
        <v>147.30579422889568</v>
      </c>
      <c r="AG112" s="3">
        <f>IF('Input sheet'!$E$21="Corridor", $D$109*($E$109+($F$109/$D$38)+($G$109*($D$38^2))+($H$109*AG$100)+($I$109*(AG$100^2))+($J$109*$K$109)), $D$109*($E$109+($F$109/($D$43/$D$44))+($G$109*(($D$43/$D$44)^2))+($H$109*AG$100)+($I$109*(AG$100^2))+($J$109*$K$109)))</f>
        <v>147.30579422889568</v>
      </c>
      <c r="AH112" s="3">
        <f>IF('Input sheet'!$E$21="Corridor", $D$109*($E$109+($F$109/$D$38)+($G$109*($D$38^2))+($H$109*AH$100)+($I$109*(AH$100^2))+($J$109*$K$109)), $D$109*($E$109+($F$109/($D$43/$D$44))+($G$109*(($D$43/$D$44)^2))+($H$109*AH$100)+($I$109*(AH$100^2))+($J$109*$K$109)))</f>
        <v>147.30579422889568</v>
      </c>
      <c r="AI112" s="3">
        <f>IF('Input sheet'!$E$21="Corridor", $D$109*($E$109+($F$109/$D$38)+($G$109*($D$38^2))+($H$109*AI$100)+($I$109*(AI$100^2))+($J$109*$K$109)), $D$109*($E$109+($F$109/($D$43/$D$44))+($G$109*(($D$43/$D$44)^2))+($H$109*AI$100)+($I$109*(AI$100^2))+($J$109*$K$109)))</f>
        <v>147.30579422889568</v>
      </c>
    </row>
    <row r="113" spans="2:41" x14ac:dyDescent="0.25">
      <c r="B113" s="46"/>
      <c r="C113" s="11" t="str">
        <f>CONCATENATE("Nominal Savings per HV (cents per km ) - ", YEAR('VOC Value'!$B$2)," ($)")</f>
        <v>Nominal Savings per HV (cents per km ) - 2013 ($)</v>
      </c>
      <c r="D113" s="3">
        <f>D111-D112</f>
        <v>0</v>
      </c>
      <c r="F113" s="3">
        <f>F111-F112</f>
        <v>0</v>
      </c>
      <c r="G113" s="3">
        <f t="shared" ref="G113:AI113" si="28">G111-G112</f>
        <v>0</v>
      </c>
      <c r="H113" s="3">
        <f t="shared" si="28"/>
        <v>0</v>
      </c>
      <c r="I113" s="3">
        <f t="shared" si="28"/>
        <v>0</v>
      </c>
      <c r="J113" s="3">
        <f t="shared" si="28"/>
        <v>0</v>
      </c>
      <c r="K113" s="3">
        <f t="shared" si="28"/>
        <v>0</v>
      </c>
      <c r="L113" s="3">
        <f t="shared" si="28"/>
        <v>0</v>
      </c>
      <c r="M113" s="3">
        <f t="shared" si="28"/>
        <v>0</v>
      </c>
      <c r="N113" s="3">
        <f t="shared" si="28"/>
        <v>0</v>
      </c>
      <c r="O113" s="3">
        <f t="shared" si="28"/>
        <v>0</v>
      </c>
      <c r="P113" s="3">
        <f t="shared" si="28"/>
        <v>0</v>
      </c>
      <c r="Q113" s="3">
        <f t="shared" si="28"/>
        <v>0</v>
      </c>
      <c r="R113" s="3">
        <f t="shared" si="28"/>
        <v>0</v>
      </c>
      <c r="S113" s="3">
        <f t="shared" si="28"/>
        <v>0</v>
      </c>
      <c r="T113" s="3">
        <f t="shared" si="28"/>
        <v>0</v>
      </c>
      <c r="U113" s="3">
        <f t="shared" si="28"/>
        <v>0</v>
      </c>
      <c r="V113" s="3">
        <f t="shared" si="28"/>
        <v>0</v>
      </c>
      <c r="W113" s="3">
        <f t="shared" si="28"/>
        <v>0</v>
      </c>
      <c r="X113" s="3">
        <f t="shared" si="28"/>
        <v>0</v>
      </c>
      <c r="Y113" s="3">
        <f t="shared" si="28"/>
        <v>0</v>
      </c>
      <c r="Z113" s="3">
        <f t="shared" si="28"/>
        <v>0</v>
      </c>
      <c r="AA113" s="3">
        <f t="shared" si="28"/>
        <v>0</v>
      </c>
      <c r="AB113" s="3">
        <f t="shared" si="28"/>
        <v>0</v>
      </c>
      <c r="AC113" s="3">
        <f t="shared" si="28"/>
        <v>0</v>
      </c>
      <c r="AD113" s="3">
        <f t="shared" si="28"/>
        <v>0</v>
      </c>
      <c r="AE113" s="3">
        <f t="shared" si="28"/>
        <v>0</v>
      </c>
      <c r="AF113" s="3">
        <f t="shared" si="28"/>
        <v>0</v>
      </c>
      <c r="AG113" s="3">
        <f t="shared" si="28"/>
        <v>0</v>
      </c>
      <c r="AH113" s="3">
        <f t="shared" si="28"/>
        <v>0</v>
      </c>
      <c r="AI113" s="3">
        <f t="shared" si="28"/>
        <v>0</v>
      </c>
    </row>
    <row r="114" spans="2:41" x14ac:dyDescent="0.25">
      <c r="B114" s="46"/>
      <c r="C114" s="15" t="str">
        <f>CONCATENATE("CPI Adjusted HV VOC - ", $D$5, " ($)")</f>
        <v>CPI Adjusted HV VOC - 2021 ($)</v>
      </c>
      <c r="D114" s="3">
        <f>D113*'VOC Value'!$B$4</f>
        <v>0</v>
      </c>
      <c r="F114" s="3">
        <f>F113*'VOC Value'!$B$4</f>
        <v>0</v>
      </c>
      <c r="G114" s="3">
        <f>G113*'VOC Value'!$B$4</f>
        <v>0</v>
      </c>
      <c r="H114" s="3">
        <f>H113*'VOC Value'!$B$4</f>
        <v>0</v>
      </c>
      <c r="I114" s="3">
        <f>I113*'VOC Value'!$B$4</f>
        <v>0</v>
      </c>
      <c r="J114" s="3">
        <f>J113*'VOC Value'!$B$4</f>
        <v>0</v>
      </c>
      <c r="K114" s="3">
        <f>K113*'VOC Value'!$B$4</f>
        <v>0</v>
      </c>
      <c r="L114" s="3">
        <f>L113*'VOC Value'!$B$4</f>
        <v>0</v>
      </c>
      <c r="M114" s="3">
        <f>M113*'VOC Value'!$B$4</f>
        <v>0</v>
      </c>
      <c r="N114" s="3">
        <f>N113*'VOC Value'!$B$4</f>
        <v>0</v>
      </c>
      <c r="O114" s="3">
        <f>O113*'VOC Value'!$B$4</f>
        <v>0</v>
      </c>
      <c r="P114" s="3">
        <f>P113*'VOC Value'!$B$4</f>
        <v>0</v>
      </c>
      <c r="Q114" s="3">
        <f>Q113*'VOC Value'!$B$4</f>
        <v>0</v>
      </c>
      <c r="R114" s="3">
        <f>R113*'VOC Value'!$B$4</f>
        <v>0</v>
      </c>
      <c r="S114" s="3">
        <f>S113*'VOC Value'!$B$4</f>
        <v>0</v>
      </c>
      <c r="T114" s="3">
        <f>T113*'VOC Value'!$B$4</f>
        <v>0</v>
      </c>
      <c r="U114" s="3">
        <f>U113*'VOC Value'!$B$4</f>
        <v>0</v>
      </c>
      <c r="V114" s="3">
        <f>V113*'VOC Value'!$B$4</f>
        <v>0</v>
      </c>
      <c r="W114" s="3">
        <f>W113*'VOC Value'!$B$4</f>
        <v>0</v>
      </c>
      <c r="X114" s="3">
        <f>X113*'VOC Value'!$B$4</f>
        <v>0</v>
      </c>
      <c r="Y114" s="3">
        <f>Y113*'VOC Value'!$B$4</f>
        <v>0</v>
      </c>
      <c r="Z114" s="3">
        <f>Z113*'VOC Value'!$B$4</f>
        <v>0</v>
      </c>
      <c r="AA114" s="3">
        <f>AA113*'VOC Value'!$B$4</f>
        <v>0</v>
      </c>
      <c r="AB114" s="3">
        <f>AB113*'VOC Value'!$B$4</f>
        <v>0</v>
      </c>
      <c r="AC114" s="3">
        <f>AC113*'VOC Value'!$B$4</f>
        <v>0</v>
      </c>
      <c r="AD114" s="3">
        <f>AD113*'VOC Value'!$B$4</f>
        <v>0</v>
      </c>
      <c r="AE114" s="3">
        <f>AE113*'VOC Value'!$B$4</f>
        <v>0</v>
      </c>
      <c r="AF114" s="3">
        <f>AF113*'VOC Value'!$B$4</f>
        <v>0</v>
      </c>
      <c r="AG114" s="3">
        <f>AG113*'VOC Value'!$B$4</f>
        <v>0</v>
      </c>
      <c r="AH114" s="3">
        <f>AH113*'VOC Value'!$B$4</f>
        <v>0</v>
      </c>
      <c r="AI114" s="3">
        <f>AI113*'VOC Value'!$B$4</f>
        <v>0</v>
      </c>
    </row>
    <row r="115" spans="2:41" x14ac:dyDescent="0.25">
      <c r="B115" s="46"/>
      <c r="C115" s="19" t="s">
        <v>405</v>
      </c>
      <c r="D115" s="19"/>
      <c r="E115" s="19"/>
      <c r="F115" s="22">
        <f>IF('Input sheet'!$E$21="Corridor",(F$114*F30*$D$39)/100*$D$33,((F111*$D$41*(1+$D$32)^(F$8-1)*$D$30)-(F112*$D$43*(1+$D$32)^(F$8-1)*$D$30))/100*$D$33)</f>
        <v>0</v>
      </c>
      <c r="G115" s="22">
        <f>IF('Input sheet'!$E$21="Corridor",(G$114*G30*$D$39)/100*$D$33,((G111*$D$41*(1+$D$32)^(G$8-1)*$D$30)-(G112*$D$43*(1+$D$32)^(G$8-1)*$D$30))/100*$D$33)</f>
        <v>0</v>
      </c>
      <c r="H115" s="22">
        <f>IF('Input sheet'!$E$21="Corridor",(H$114*H30*$D$39)/100*$D$33,((H111*$D$41*(1+$D$32)^(H$8-1)*$D$30)-(H112*$D$43*(1+$D$32)^(H$8-1)*$D$30))/100*$D$33)</f>
        <v>0</v>
      </c>
      <c r="I115" s="22">
        <f>IF('Input sheet'!$E$21="Corridor",(I$114*I30*$D$39)/100*$D$33,((I111*$D$41*(1+$D$32)^(I$8-1)*$D$30)-(I112*$D$43*(1+$D$32)^(I$8-1)*$D$30))/100*$D$33)</f>
        <v>0</v>
      </c>
      <c r="J115" s="22">
        <f>IF('Input sheet'!$E$21="Corridor",(J$114*J30*$D$39)/100*$D$33,((J111*$D$41*(1+$D$32)^(J$8-1)*$D$30)-(J112*$D$43*(1+$D$32)^(J$8-1)*$D$30))/100*$D$33)</f>
        <v>0</v>
      </c>
      <c r="K115" s="22">
        <f>IF('Input sheet'!$E$21="Corridor",(K$114*K30*$D$39)/100*$D$33,((K111*$D$41*(1+$D$32)^(K$8-1)*$D$30)-(K112*$D$43*(1+$D$32)^(K$8-1)*$D$30))/100*$D$33)</f>
        <v>0</v>
      </c>
      <c r="L115" s="22">
        <f>IF('Input sheet'!$E$21="Corridor",(L$114*L30*$D$39)/100*$D$33,((L111*$D$41*(1+$D$32)^(L$8-1)*$D$30)-(L112*$D$43*(1+$D$32)^(L$8-1)*$D$30))/100*$D$33)</f>
        <v>0</v>
      </c>
      <c r="M115" s="22">
        <f>IF('Input sheet'!$E$21="Corridor",(M$114*M30*$D$39)/100*$D$33,((M111*$D$41*(1+$D$32)^(M$8-1)*$D$30)-(M112*$D$43*(1+$D$32)^(M$8-1)*$D$30))/100*$D$33)</f>
        <v>0</v>
      </c>
      <c r="N115" s="22">
        <f>IF('Input sheet'!$E$21="Corridor",(N$114*N30*$D$39)/100*$D$33,((N111*$D$41*(1+$D$32)^(N$8-1)*$D$30)-(N112*$D$43*(1+$D$32)^(N$8-1)*$D$30))/100*$D$33)</f>
        <v>0</v>
      </c>
      <c r="O115" s="22">
        <f>IF('Input sheet'!$E$21="Corridor",(O$114*O30*$D$39)/100*$D$33,((O111*$D$41*(1+$D$32)^(O$8-1)*$D$30)-(O112*$D$43*(1+$D$32)^(O$8-1)*$D$30))/100*$D$33)</f>
        <v>0</v>
      </c>
      <c r="P115" s="22">
        <f>IF('Input sheet'!$E$21="Corridor",(P$114*P30*$D$39)/100*$D$33,((P111*$D$41*(1+$D$32)^(P$8-1)*$D$30)-(P112*$D$43*(1+$D$32)^(P$8-1)*$D$30))/100*$D$33)</f>
        <v>0</v>
      </c>
      <c r="Q115" s="22">
        <f>IF('Input sheet'!$E$21="Corridor",(Q$114*Q30*$D$39)/100*$D$33,((Q111*$D$41*(1+$D$32)^(Q$8-1)*$D$30)-(Q112*$D$43*(1+$D$32)^(Q$8-1)*$D$30))/100*$D$33)</f>
        <v>0</v>
      </c>
      <c r="R115" s="22">
        <f>IF('Input sheet'!$E$21="Corridor",(R$114*R30*$D$39)/100*$D$33,((R111*$D$41*(1+$D$32)^(R$8-1)*$D$30)-(R112*$D$43*(1+$D$32)^(R$8-1)*$D$30))/100*$D$33)</f>
        <v>0</v>
      </c>
      <c r="S115" s="22">
        <f>IF('Input sheet'!$E$21="Corridor",(S$114*S30*$D$39)/100*$D$33,((S111*$D$41*(1+$D$32)^(S$8-1)*$D$30)-(S112*$D$43*(1+$D$32)^(S$8-1)*$D$30))/100*$D$33)</f>
        <v>0</v>
      </c>
      <c r="T115" s="22">
        <f>IF('Input sheet'!$E$21="Corridor",(T$114*T30*$D$39)/100*$D$33,((T111*$D$41*(1+$D$32)^(T$8-1)*$D$30)-(T112*$D$43*(1+$D$32)^(T$8-1)*$D$30))/100*$D$33)</f>
        <v>0</v>
      </c>
      <c r="U115" s="22">
        <f>IF('Input sheet'!$E$21="Corridor",(U$114*U30*$D$39)/100*$D$33,((U111*$D$41*(1+$D$32)^(U$8-1)*$D$30)-(U112*$D$43*(1+$D$32)^(U$8-1)*$D$30))/100*$D$33)</f>
        <v>0</v>
      </c>
      <c r="V115" s="22">
        <f>IF('Input sheet'!$E$21="Corridor",(V$114*V30*$D$39)/100*$D$33,((V111*$D$41*(1+$D$32)^(V$8-1)*$D$30)-(V112*$D$43*(1+$D$32)^(V$8-1)*$D$30))/100*$D$33)</f>
        <v>0</v>
      </c>
      <c r="W115" s="22">
        <f>IF('Input sheet'!$E$21="Corridor",(W$114*W30*$D$39)/100*$D$33,((W111*$D$41*(1+$D$32)^(W$8-1)*$D$30)-(W112*$D$43*(1+$D$32)^(W$8-1)*$D$30))/100*$D$33)</f>
        <v>0</v>
      </c>
      <c r="X115" s="22">
        <f>IF('Input sheet'!$E$21="Corridor",(X$114*X30*$D$39)/100*$D$33,((X111*$D$41*(1+$D$32)^(X$8-1)*$D$30)-(X112*$D$43*(1+$D$32)^(X$8-1)*$D$30))/100*$D$33)</f>
        <v>0</v>
      </c>
      <c r="Y115" s="22">
        <f>IF('Input sheet'!$E$21="Corridor",(Y$114*Y30*$D$39)/100*$D$33,((Y111*$D$41*(1+$D$32)^(Y$8-1)*$D$30)-(Y112*$D$43*(1+$D$32)^(Y$8-1)*$D$30))/100*$D$33)</f>
        <v>0</v>
      </c>
      <c r="Z115" s="22">
        <f>IF('Input sheet'!$E$21="Corridor",(Z$114*Z30*$D$39)/100*$D$33,((Z111*$D$41*(1+$D$32)^(Z$8-1)*$D$30)-(Z112*$D$43*(1+$D$32)^(Z$8-1)*$D$30))/100*$D$33)</f>
        <v>0</v>
      </c>
      <c r="AA115" s="22">
        <f>IF('Input sheet'!$E$21="Corridor",(AA$114*AA30*$D$39)/100*$D$33,((AA111*$D$41*(1+$D$32)^(AA$8-1)*$D$30)-(AA112*$D$43*(1+$D$32)^(AA$8-1)*$D$30))/100*$D$33)</f>
        <v>0</v>
      </c>
      <c r="AB115" s="22">
        <f>IF('Input sheet'!$E$21="Corridor",(AB$114*AB30*$D$39)/100*$D$33,((AB111*$D$41*(1+$D$32)^(AB$8-1)*$D$30)-(AB112*$D$43*(1+$D$32)^(AB$8-1)*$D$30))/100*$D$33)</f>
        <v>0</v>
      </c>
      <c r="AC115" s="22">
        <f>IF('Input sheet'!$E$21="Corridor",(AC$114*AC30*$D$39)/100*$D$33,((AC111*$D$41*(1+$D$32)^(AC$8-1)*$D$30)-(AC112*$D$43*(1+$D$32)^(AC$8-1)*$D$30))/100*$D$33)</f>
        <v>0</v>
      </c>
      <c r="AD115" s="22">
        <f>IF('Input sheet'!$E$21="Corridor",(AD$114*AD30*$D$39)/100*$D$33,((AD111*$D$41*(1+$D$32)^(AD$8-1)*$D$30)-(AD112*$D$43*(1+$D$32)^(AD$8-1)*$D$30))/100*$D$33)</f>
        <v>0</v>
      </c>
      <c r="AE115" s="22">
        <f>IF('Input sheet'!$E$21="Corridor",(AE$114*AE30*$D$39)/100*$D$33,((AE111*$D$41*(1+$D$32)^(AE$8-1)*$D$30)-(AE112*$D$43*(1+$D$32)^(AE$8-1)*$D$30))/100*$D$33)</f>
        <v>0</v>
      </c>
      <c r="AF115" s="22">
        <f>IF('Input sheet'!$E$21="Corridor",(AF$114*AF30*$D$39)/100*$D$33,((AF111*$D$41*(1+$D$32)^(AF$8-1)*$D$30)-(AF112*$D$43*(1+$D$32)^(AF$8-1)*$D$30))/100*$D$33)</f>
        <v>0</v>
      </c>
      <c r="AG115" s="22">
        <f>IF('Input sheet'!$E$21="Corridor",(AG$114*AG30*$D$39)/100*$D$33,((AG111*$D$41*(1+$D$32)^(AG$8-1)*$D$30)-(AG112*$D$43*(1+$D$32)^(AG$8-1)*$D$30))/100*$D$33)</f>
        <v>0</v>
      </c>
      <c r="AH115" s="22">
        <f>IF('Input sheet'!$E$21="Corridor",(AH$114*AH30*$D$39)/100*$D$33,((AH111*$D$41*(1+$D$32)^(AH$8-1)*$D$30)-(AH112*$D$43*(1+$D$32)^(AH$8-1)*$D$30))/100*$D$33)</f>
        <v>0</v>
      </c>
      <c r="AI115" s="22">
        <f>IF('Input sheet'!$E$21="Corridor",(AI$114*AI30*$D$39)/100*$D$33,((AI111*$D$41*(1+$D$32)^(AI$8-1)*$D$30)-(AI112*$D$43*(1+$D$32)^(AI$8-1)*$D$30))/100*$D$33)</f>
        <v>0</v>
      </c>
      <c r="AM115" s="119"/>
      <c r="AN115" s="119"/>
      <c r="AO115" s="119"/>
    </row>
    <row r="116" spans="2:41" x14ac:dyDescent="0.25">
      <c r="B116" s="46"/>
    </row>
    <row r="117" spans="2:41" x14ac:dyDescent="0.25">
      <c r="B117" s="46" t="s">
        <v>388</v>
      </c>
      <c r="C117" s="11" t="s">
        <v>97</v>
      </c>
    </row>
    <row r="118" spans="2:41" x14ac:dyDescent="0.25">
      <c r="C118" s="11" t="s">
        <v>82</v>
      </c>
      <c r="D118" s="11" t="s">
        <v>402</v>
      </c>
    </row>
    <row r="119" spans="2:41" x14ac:dyDescent="0.25">
      <c r="C119" s="11" t="s">
        <v>20</v>
      </c>
      <c r="D119" s="11" t="s">
        <v>7</v>
      </c>
      <c r="E119" s="11" t="s">
        <v>1</v>
      </c>
      <c r="F119" s="11" t="s">
        <v>2</v>
      </c>
      <c r="G119" s="11" t="s">
        <v>3</v>
      </c>
      <c r="H119" s="11" t="s">
        <v>4</v>
      </c>
      <c r="I119" s="11" t="s">
        <v>5</v>
      </c>
      <c r="J119" s="11" t="s">
        <v>6</v>
      </c>
      <c r="K119" s="11" t="s">
        <v>10</v>
      </c>
    </row>
    <row r="120" spans="2:41" x14ac:dyDescent="0.25">
      <c r="C120" s="11" t="s">
        <v>390</v>
      </c>
      <c r="D120" s="11">
        <f>'VOC Value'!C8</f>
        <v>28.586790000000001</v>
      </c>
      <c r="E120" s="11">
        <f>'VOC Value'!D8</f>
        <v>0.68912899999999999</v>
      </c>
      <c r="F120" s="11">
        <f>'VOC Value'!E8</f>
        <v>10.27355</v>
      </c>
      <c r="G120" s="11">
        <f>'VOC Value'!F8</f>
        <v>1.43E-5</v>
      </c>
      <c r="H120" s="11">
        <f>'VOC Value'!G8</f>
        <v>2.7139E-2</v>
      </c>
      <c r="I120" s="11">
        <f>'VOC Value'!H8</f>
        <v>9.4499999999999998E-4</v>
      </c>
      <c r="J120" s="11">
        <f>'VOC Value'!I8</f>
        <v>3.0450999999999999E-2</v>
      </c>
      <c r="K120" s="11">
        <f>'VOC Value'!J8</f>
        <v>1.4</v>
      </c>
    </row>
    <row r="122" spans="2:41" x14ac:dyDescent="0.25">
      <c r="C122" s="11" t="s">
        <v>24</v>
      </c>
      <c r="D122" s="3">
        <f>IF('Input sheet'!$E$21="Corridor", $D$120*($E$120+($F$120/$D$37)+($G$120*($D$37^2))+($H$120*D$99)+($I$120*(D$99^2))+($J$120*$K$120)),  $D$120*($E$120+($F$120/($D$41/$D$42))+($G$120*(($D$41/$D$42)^2))+($H$120*D$99)+($I$120*(D$99^2))+($J$120*$K$120)))</f>
        <v>29.687878825146004</v>
      </c>
      <c r="F122" s="3">
        <f>IF('Input sheet'!$E$21="Corridor", $D$120*($E$120+($F$120/$D$37)+($G$120*($D$37^2))+($H$120*F$99)+($I$120*(F$99^2))+($J$120*$K$120)),  $D$120*($E$120+($F$120/($D$41/$D$42))+($G$120*(($D$41/$D$42)^2))+($H$120*F$99)+($I$120*(F$99^2))+($J$120*$K$120)))</f>
        <v>29.687878825146004</v>
      </c>
      <c r="G122" s="3">
        <f>IF('Input sheet'!$E$21="Corridor", $D$120*($E$120+($F$120/$D$37)+($G$120*($D$37^2))+($H$120*G$99)+($I$120*(G$99^2))+($J$120*$K$120)),  $D$120*($E$120+($F$120/($D$41/$D$42))+($G$120*(($D$41/$D$42)^2))+($H$120*G$99)+($I$120*(G$99^2))+($J$120*$K$120)))</f>
        <v>29.770295066370977</v>
      </c>
      <c r="H122" s="3">
        <f>IF('Input sheet'!$E$21="Corridor", $D$120*($E$120+($F$120/$D$37)+($G$120*($D$37^2))+($H$120*H$99)+($I$120*(H$99^2))+($J$120*$K$120)),  $D$120*($E$120+($F$120/($D$41/$D$42))+($G$120*(($D$41/$D$42)^2))+($H$120*H$99)+($I$120*(H$99^2))+($J$120*$K$120)))</f>
        <v>29.855552739179924</v>
      </c>
      <c r="I122" s="3">
        <f>IF('Input sheet'!$E$21="Corridor", $D$120*($E$120+($F$120/$D$37)+($G$120*($D$37^2))+($H$120*I$99)+($I$120*(I$99^2))+($J$120*$K$120)),  $D$120*($E$120+($F$120/($D$41/$D$42))+($G$120*(($D$41/$D$42)^2))+($H$120*I$99)+($I$120*(I$99^2))+($J$120*$K$120)))</f>
        <v>29.943760561267958</v>
      </c>
      <c r="J122" s="3">
        <f>IF('Input sheet'!$E$21="Corridor", $D$120*($E$120+($F$120/$D$37)+($G$120*($D$37^2))+($H$120*J$99)+($I$120*(J$99^2))+($J$120*$K$120)),  $D$120*($E$120+($F$120/($D$41/$D$42))+($G$120*(($D$41/$D$42)^2))+($H$120*J$99)+($I$120*(J$99^2))+($J$120*$K$120)))</f>
        <v>30.035031950401716</v>
      </c>
      <c r="K122" s="3">
        <f>IF('Input sheet'!$E$21="Corridor", $D$120*($E$120+($F$120/$D$37)+($G$120*($D$37^2))+($H$120*K$99)+($I$120*(K$99^2))+($J$120*$K$120)),  $D$120*($E$120+($F$120/($D$41/$D$42))+($G$120*(($D$41/$D$42)^2))+($H$120*K$99)+($I$120*(K$99^2))+($J$120*$K$120)))</f>
        <v>30.129485252076186</v>
      </c>
      <c r="L122" s="3">
        <f>IF('Input sheet'!$E$21="Corridor", $D$120*($E$120+($F$120/$D$37)+($G$120*($D$37^2))+($H$120*L$99)+($I$120*(L$99^2))+($J$120*$K$120)),  $D$120*($E$120+($F$120/($D$41/$D$42))+($G$120*(($D$41/$D$42)^2))+($H$120*L$99)+($I$120*(L$99^2))+($J$120*$K$120)))</f>
        <v>30.227243979178706</v>
      </c>
      <c r="M122" s="3">
        <f>IF('Input sheet'!$E$21="Corridor", $D$120*($E$120+($F$120/$D$37)+($G$120*($D$37^2))+($H$120*M$99)+($I$120*(M$99^2))+($J$120*$K$120)),  $D$120*($E$120+($F$120/($D$41/$D$42))+($G$120*(($D$41/$D$42)^2))+($H$120*M$99)+($I$120*(M$99^2))+($J$120*$K$120)))</f>
        <v>30.328437064328536</v>
      </c>
      <c r="N122" s="3">
        <f>IF('Input sheet'!$E$21="Corridor", $D$120*($E$120+($F$120/$D$37)+($G$120*($D$37^2))+($H$120*N$99)+($I$120*(N$99^2))+($J$120*$K$120)),  $D$120*($E$120+($F$120/($D$41/$D$42))+($G$120*(($D$41/$D$42)^2))+($H$120*N$99)+($I$120*(N$99^2))+($J$120*$K$120)))</f>
        <v>30.433199125598719</v>
      </c>
      <c r="O122" s="3">
        <f>IF('Input sheet'!$E$21="Corridor", $D$120*($E$120+($F$120/$D$37)+($G$120*($D$37^2))+($H$120*O$99)+($I$120*(O$99^2))+($J$120*$K$120)),  $D$120*($E$120+($F$120/($D$41/$D$42))+($G$120*(($D$41/$D$42)^2))+($H$120*O$99)+($I$120*(O$99^2))+($J$120*$K$120)))</f>
        <v>30.541670746367426</v>
      </c>
      <c r="P122" s="3">
        <f>IF('Input sheet'!$E$21="Corridor", $D$120*($E$120+($F$120/$D$37)+($G$120*($D$37^2))+($H$120*P$99)+($I$120*(P$99^2))+($J$120*$K$120)),  $D$120*($E$120+($F$120/($D$41/$D$42))+($G$120*(($D$41/$D$42)^2))+($H$120*P$99)+($I$120*(P$99^2))+($J$120*$K$120)))</f>
        <v>30.653998770089164</v>
      </c>
      <c r="Q122" s="3">
        <f>IF('Input sheet'!$E$21="Corridor", $D$120*($E$120+($F$120/$D$37)+($G$120*($D$37^2))+($H$120*Q$99)+($I$120*(Q$99^2))+($J$120*$K$120)),  $D$120*($E$120+($F$120/($D$41/$D$42))+($G$120*(($D$41/$D$42)^2))+($H$120*Q$99)+($I$120*(Q$99^2))+($J$120*$K$120)))</f>
        <v>30.770336610821371</v>
      </c>
      <c r="R122" s="3">
        <f>IF('Input sheet'!$E$21="Corridor", $D$120*($E$120+($F$120/$D$37)+($G$120*($D$37^2))+($H$120*R$99)+($I$120*(R$99^2))+($J$120*$K$120)),  $D$120*($E$120+($F$120/($D$41/$D$42))+($G$120*(($D$41/$D$42)^2))+($H$120*R$99)+($I$120*(R$99^2))+($J$120*$K$120)))</f>
        <v>30.890844580390528</v>
      </c>
      <c r="S122" s="3">
        <f>IF('Input sheet'!$E$21="Corridor", $D$120*($E$120+($F$120/$D$37)+($G$120*($D$37^2))+($H$120*S$99)+($I$120*(S$99^2))+($J$120*$K$120)),  $D$120*($E$120+($F$120/($D$41/$D$42))+($G$120*(($D$41/$D$42)^2))+($H$120*S$99)+($I$120*(S$99^2))+($J$120*$K$120)))</f>
        <v>31.015690233132176</v>
      </c>
      <c r="T122" s="3">
        <f>IF('Input sheet'!$E$21="Corridor", $D$120*($E$120+($F$120/$D$37)+($G$120*($D$37^2))+($H$120*T$99)+($I$120*(T$99^2))+($J$120*$K$120)),  $D$120*($E$120+($F$120/($D$41/$D$42))+($G$120*(($D$41/$D$42)^2))+($H$120*T$99)+($I$120*(T$99^2))+($J$120*$K$120)))</f>
        <v>31.145048729193849</v>
      </c>
      <c r="U122" s="3">
        <f>IF('Input sheet'!$E$21="Corridor", $D$120*($E$120+($F$120/$D$37)+($G$120*($D$37^2))+($H$120*U$99)+($I$120*(U$99^2))+($J$120*$K$120)),  $D$120*($E$120+($F$120/($D$41/$D$42))+($G$120*(($D$41/$D$42)^2))+($H$120*U$99)+($I$120*(U$99^2))+($J$120*$K$120)))</f>
        <v>31.279103217446451</v>
      </c>
      <c r="V122" s="3">
        <f>IF('Input sheet'!$E$21="Corridor", $D$120*($E$120+($F$120/$D$37)+($G$120*($D$37^2))+($H$120*V$99)+($I$120*(V$99^2))+($J$120*$K$120)),  $D$120*($E$120+($F$120/($D$41/$D$42))+($G$120*(($D$41/$D$42)^2))+($H$120*V$99)+($I$120*(V$99^2))+($J$120*$K$120)))</f>
        <v>31.418045239110278</v>
      </c>
      <c r="W122" s="3">
        <f>IF('Input sheet'!$E$21="Corridor", $D$120*($E$120+($F$120/$D$37)+($G$120*($D$37^2))+($H$120*W$99)+($I$120*(W$99^2))+($J$120*$K$120)),  $D$120*($E$120+($F$120/($D$41/$D$42))+($G$120*(($D$41/$D$42)^2))+($H$120*W$99)+($I$120*(W$99^2))+($J$120*$K$120)))</f>
        <v>31.562075153265731</v>
      </c>
      <c r="X122" s="3">
        <f>IF('Input sheet'!$E$21="Corridor", $D$120*($E$120+($F$120/$D$37)+($G$120*($D$37^2))+($H$120*X$99)+($I$120*(X$99^2))+($J$120*$K$120)),  $D$120*($E$120+($F$120/($D$41/$D$42))+($G$120*(($D$41/$D$42)^2))+($H$120*X$99)+($I$120*(X$99^2))+($J$120*$K$120)))</f>
        <v>31.7114025854865</v>
      </c>
      <c r="Y122" s="3">
        <f>IF('Input sheet'!$E$21="Corridor", $D$120*($E$120+($F$120/$D$37)+($G$120*($D$37^2))+($H$120*Y$99)+($I$120*(Y$99^2))+($J$120*$K$120)),  $D$120*($E$120+($F$120/($D$41/$D$42))+($G$120*(($D$41/$D$42)^2))+($H$120*Y$99)+($I$120*(Y$99^2))+($J$120*$K$120)))</f>
        <v>31.866246900904521</v>
      </c>
      <c r="Z122" s="3">
        <f>IF('Input sheet'!$E$21="Corridor", $D$120*($E$120+($F$120/$D$37)+($G$120*($D$37^2))+($H$120*Z$99)+($I$120*(Z$99^2))+($J$120*$K$120)),  $D$120*($E$120+($F$120/($D$41/$D$42))+($G$120*(($D$41/$D$42)^2))+($H$120*Z$99)+($I$120*(Z$99^2))+($J$120*$K$120)))</f>
        <v>32.026837703091957</v>
      </c>
      <c r="AA122" s="3">
        <f>IF('Input sheet'!$E$21="Corridor", $D$120*($E$120+($F$120/$D$37)+($G$120*($D$37^2))+($H$120*AA$99)+($I$120*(AA$99^2))+($J$120*$K$120)),  $D$120*($E$120+($F$120/($D$41/$D$42))+($G$120*(($D$41/$D$42)^2))+($H$120*AA$99)+($I$120*(AA$99^2))+($J$120*$K$120)))</f>
        <v>32.193415360225707</v>
      </c>
      <c r="AB122" s="3">
        <f>IF('Input sheet'!$E$21="Corridor", $D$120*($E$120+($F$120/$D$37)+($G$120*($D$37^2))+($H$120*AB$99)+($I$120*(AB$99^2))+($J$120*$K$120)),  $D$120*($E$120+($F$120/($D$41/$D$42))+($G$120*(($D$41/$D$42)^2))+($H$120*AB$99)+($I$120*(AB$99^2))+($J$120*$K$120)))</f>
        <v>32.366231560084806</v>
      </c>
      <c r="AC122" s="3">
        <f>IF('Input sheet'!$E$21="Corridor", $D$120*($E$120+($F$120/$D$37)+($G$120*($D$37^2))+($H$120*AC$99)+($I$120*(AC$99^2))+($J$120*$K$120)),  $D$120*($E$120+($F$120/($D$41/$D$42))+($G$120*(($D$41/$D$42)^2))+($H$120*AC$99)+($I$120*(AC$99^2))+($J$120*$K$120)))</f>
        <v>32.545549895521354</v>
      </c>
      <c r="AD122" s="3">
        <f>IF('Input sheet'!$E$21="Corridor", $D$120*($E$120+($F$120/$D$37)+($G$120*($D$37^2))+($H$120*AD$99)+($I$120*(AD$99^2))+($J$120*$K$120)),  $D$120*($E$120+($F$120/($D$41/$D$42))+($G$120*(($D$41/$D$42)^2))+($H$120*AD$99)+($I$120*(AD$99^2))+($J$120*$K$120)))</f>
        <v>32.731646482140313</v>
      </c>
      <c r="AE122" s="3">
        <f>IF('Input sheet'!$E$21="Corridor", $D$120*($E$120+($F$120/$D$37)+($G$120*($D$37^2))+($H$120*AE$99)+($I$120*(AE$99^2))+($J$120*$K$120)),  $D$120*($E$120+($F$120/($D$41/$D$42))+($G$120*(($D$41/$D$42)^2))+($H$120*AE$99)+($I$120*(AE$99^2))+($J$120*$K$120)))</f>
        <v>32.744721453426003</v>
      </c>
      <c r="AF122" s="3">
        <f>IF('Input sheet'!$E$21="Corridor", $D$120*($E$120+($F$120/$D$37)+($G$120*($D$37^2))+($H$120*AF$99)+($I$120*(AF$99^2))+($J$120*$K$120)),  $D$120*($E$120+($F$120/($D$41/$D$42))+($G$120*(($D$41/$D$42)^2))+($H$120*AF$99)+($I$120*(AF$99^2))+($J$120*$K$120)))</f>
        <v>32.744721453426003</v>
      </c>
      <c r="AG122" s="3">
        <f>IF('Input sheet'!$E$21="Corridor", $D$120*($E$120+($F$120/$D$37)+($G$120*($D$37^2))+($H$120*AG$99)+($I$120*(AG$99^2))+($J$120*$K$120)),  $D$120*($E$120+($F$120/($D$41/$D$42))+($G$120*(($D$41/$D$42)^2))+($H$120*AG$99)+($I$120*(AG$99^2))+($J$120*$K$120)))</f>
        <v>32.744721453426003</v>
      </c>
      <c r="AH122" s="3">
        <f>IF('Input sheet'!$E$21="Corridor", $D$120*($E$120+($F$120/$D$37)+($G$120*($D$37^2))+($H$120*AH$99)+($I$120*(AH$99^2))+($J$120*$K$120)),  $D$120*($E$120+($F$120/($D$41/$D$42))+($G$120*(($D$41/$D$42)^2))+($H$120*AH$99)+($I$120*(AH$99^2))+($J$120*$K$120)))</f>
        <v>32.744721453426003</v>
      </c>
      <c r="AI122" s="3">
        <f>IF('Input sheet'!$E$21="Corridor", $D$120*($E$120+($F$120/$D$37)+($G$120*($D$37^2))+($H$120*AI$99)+($I$120*(AI$99^2))+($J$120*$K$120)),  $D$120*($E$120+($F$120/($D$41/$D$42))+($G$120*(($D$41/$D$42)^2))+($H$120*AI$99)+($I$120*(AI$99^2))+($J$120*$K$120)))</f>
        <v>32.744721453426003</v>
      </c>
    </row>
    <row r="123" spans="2:41" x14ac:dyDescent="0.25">
      <c r="C123" s="11" t="s">
        <v>406</v>
      </c>
      <c r="D123" s="3">
        <f>IF('Input sheet'!$E$21="Corridor", $D$120*($E$120+($F$120/$D$38)+($G$120*($D$38^2))+($H$120*D$100)+($I$120*(D$100^2))+($J$120*$K$120)),  $D$120*($E$120+($F$120/($D$43/$D$44))+($G$120*(($D$43/$D$44)^2))+($H$120*D$100)+($I$120*(D$100^2))+($J$120*$K$120)))</f>
        <v>29.687878825146004</v>
      </c>
      <c r="F123" s="3">
        <f>IF('Input sheet'!$E$21="Corridor", $D$120*($E$120+($F$120/$D$38)+($G$120*($D$38^2))+($H$120*F$100)+($I$120*(F$100^2))+($J$120*$K$120)),  $D$120*($E$120+($F$120/($D$43/$D$44))+($G$120*(($D$43/$D$44)^2))+($H$120*F$100)+($I$120*(F$100^2))+($J$120*$K$120)))</f>
        <v>29.687878825146004</v>
      </c>
      <c r="G123" s="3">
        <f>IF('Input sheet'!$E$21="Corridor", $D$120*($E$120+($F$120/$D$38)+($G$120*($D$38^2))+($H$120*G$100)+($I$120*(G$100^2))+($J$120*$K$120)),  $D$120*($E$120+($F$120/($D$43/$D$44))+($G$120*(($D$43/$D$44)^2))+($H$120*G$100)+($I$120*(G$100^2))+($J$120*$K$120)))</f>
        <v>29.770295066370977</v>
      </c>
      <c r="H123" s="3">
        <f>IF('Input sheet'!$E$21="Corridor", $D$120*($E$120+($F$120/$D$38)+($G$120*($D$38^2))+($H$120*H$100)+($I$120*(H$100^2))+($J$120*$K$120)),  $D$120*($E$120+($F$120/($D$43/$D$44))+($G$120*(($D$43/$D$44)^2))+($H$120*H$100)+($I$120*(H$100^2))+($J$120*$K$120)))</f>
        <v>29.855552739179924</v>
      </c>
      <c r="I123" s="3">
        <f>IF('Input sheet'!$E$21="Corridor", $D$120*($E$120+($F$120/$D$38)+($G$120*($D$38^2))+($H$120*I$100)+($I$120*(I$100^2))+($J$120*$K$120)),  $D$120*($E$120+($F$120/($D$43/$D$44))+($G$120*(($D$43/$D$44)^2))+($H$120*I$100)+($I$120*(I$100^2))+($J$120*$K$120)))</f>
        <v>29.943760561267958</v>
      </c>
      <c r="J123" s="3">
        <f>IF('Input sheet'!$E$21="Corridor", $D$120*($E$120+($F$120/$D$38)+($G$120*($D$38^2))+($H$120*J$100)+($I$120*(J$100^2))+($J$120*$K$120)),  $D$120*($E$120+($F$120/($D$43/$D$44))+($G$120*(($D$43/$D$44)^2))+($H$120*J$100)+($I$120*(J$100^2))+($J$120*$K$120)))</f>
        <v>30.035031950401716</v>
      </c>
      <c r="K123" s="3">
        <f>IF('Input sheet'!$E$21="Corridor", $D$120*($E$120+($F$120/$D$38)+($G$120*($D$38^2))+($H$120*K$100)+($I$120*(K$100^2))+($J$120*$K$120)),  $D$120*($E$120+($F$120/($D$43/$D$44))+($G$120*(($D$43/$D$44)^2))+($H$120*K$100)+($I$120*(K$100^2))+($J$120*$K$120)))</f>
        <v>30.129485252076186</v>
      </c>
      <c r="L123" s="3">
        <f>IF('Input sheet'!$E$21="Corridor", $D$120*($E$120+($F$120/$D$38)+($G$120*($D$38^2))+($H$120*L$100)+($I$120*(L$100^2))+($J$120*$K$120)),  $D$120*($E$120+($F$120/($D$43/$D$44))+($G$120*(($D$43/$D$44)^2))+($H$120*L$100)+($I$120*(L$100^2))+($J$120*$K$120)))</f>
        <v>30.227243979178706</v>
      </c>
      <c r="M123" s="3">
        <f>IF('Input sheet'!$E$21="Corridor", $D$120*($E$120+($F$120/$D$38)+($G$120*($D$38^2))+($H$120*M$100)+($I$120*(M$100^2))+($J$120*$K$120)),  $D$120*($E$120+($F$120/($D$43/$D$44))+($G$120*(($D$43/$D$44)^2))+($H$120*M$100)+($I$120*(M$100^2))+($J$120*$K$120)))</f>
        <v>30.328437064328536</v>
      </c>
      <c r="N123" s="3">
        <f>IF('Input sheet'!$E$21="Corridor", $D$120*($E$120+($F$120/$D$38)+($G$120*($D$38^2))+($H$120*N$100)+($I$120*(N$100^2))+($J$120*$K$120)),  $D$120*($E$120+($F$120/($D$43/$D$44))+($G$120*(($D$43/$D$44)^2))+($H$120*N$100)+($I$120*(N$100^2))+($J$120*$K$120)))</f>
        <v>30.433199125598719</v>
      </c>
      <c r="O123" s="3">
        <f>IF('Input sheet'!$E$21="Corridor", $D$120*($E$120+($F$120/$D$38)+($G$120*($D$38^2))+($H$120*O$100)+($I$120*(O$100^2))+($J$120*$K$120)),  $D$120*($E$120+($F$120/($D$43/$D$44))+($G$120*(($D$43/$D$44)^2))+($H$120*O$100)+($I$120*(O$100^2))+($J$120*$K$120)))</f>
        <v>30.541670746367426</v>
      </c>
      <c r="P123" s="3">
        <f>IF('Input sheet'!$E$21="Corridor", $D$120*($E$120+($F$120/$D$38)+($G$120*($D$38^2))+($H$120*P$100)+($I$120*(P$100^2))+($J$120*$K$120)),  $D$120*($E$120+($F$120/($D$43/$D$44))+($G$120*(($D$43/$D$44)^2))+($H$120*P$100)+($I$120*(P$100^2))+($J$120*$K$120)))</f>
        <v>30.653998770089164</v>
      </c>
      <c r="Q123" s="3">
        <f>IF('Input sheet'!$E$21="Corridor", $D$120*($E$120+($F$120/$D$38)+($G$120*($D$38^2))+($H$120*Q$100)+($I$120*(Q$100^2))+($J$120*$K$120)),  $D$120*($E$120+($F$120/($D$43/$D$44))+($G$120*(($D$43/$D$44)^2))+($H$120*Q$100)+($I$120*(Q$100^2))+($J$120*$K$120)))</f>
        <v>30.770336610821371</v>
      </c>
      <c r="R123" s="3">
        <f>IF('Input sheet'!$E$21="Corridor", $D$120*($E$120+($F$120/$D$38)+($G$120*($D$38^2))+($H$120*R$100)+($I$120*(R$100^2))+($J$120*$K$120)),  $D$120*($E$120+($F$120/($D$43/$D$44))+($G$120*(($D$43/$D$44)^2))+($H$120*R$100)+($I$120*(R$100^2))+($J$120*$K$120)))</f>
        <v>30.890844580390528</v>
      </c>
      <c r="S123" s="3">
        <f>IF('Input sheet'!$E$21="Corridor", $D$120*($E$120+($F$120/$D$38)+($G$120*($D$38^2))+($H$120*S$100)+($I$120*(S$100^2))+($J$120*$K$120)),  $D$120*($E$120+($F$120/($D$43/$D$44))+($G$120*(($D$43/$D$44)^2))+($H$120*S$100)+($I$120*(S$100^2))+($J$120*$K$120)))</f>
        <v>31.015690233132176</v>
      </c>
      <c r="T123" s="3">
        <f>IF('Input sheet'!$E$21="Corridor", $D$120*($E$120+($F$120/$D$38)+($G$120*($D$38^2))+($H$120*T$100)+($I$120*(T$100^2))+($J$120*$K$120)),  $D$120*($E$120+($F$120/($D$43/$D$44))+($G$120*(($D$43/$D$44)^2))+($H$120*T$100)+($I$120*(T$100^2))+($J$120*$K$120)))</f>
        <v>31.145048729193849</v>
      </c>
      <c r="U123" s="3">
        <f>IF('Input sheet'!$E$21="Corridor", $D$120*($E$120+($F$120/$D$38)+($G$120*($D$38^2))+($H$120*U$100)+($I$120*(U$100^2))+($J$120*$K$120)),  $D$120*($E$120+($F$120/($D$43/$D$44))+($G$120*(($D$43/$D$44)^2))+($H$120*U$100)+($I$120*(U$100^2))+($J$120*$K$120)))</f>
        <v>31.279103217446451</v>
      </c>
      <c r="V123" s="3">
        <f>IF('Input sheet'!$E$21="Corridor", $D$120*($E$120+($F$120/$D$38)+($G$120*($D$38^2))+($H$120*V$100)+($I$120*(V$100^2))+($J$120*$K$120)),  $D$120*($E$120+($F$120/($D$43/$D$44))+($G$120*(($D$43/$D$44)^2))+($H$120*V$100)+($I$120*(V$100^2))+($J$120*$K$120)))</f>
        <v>31.418045239110278</v>
      </c>
      <c r="W123" s="3">
        <f>IF('Input sheet'!$E$21="Corridor", $D$120*($E$120+($F$120/$D$38)+($G$120*($D$38^2))+($H$120*W$100)+($I$120*(W$100^2))+($J$120*$K$120)),  $D$120*($E$120+($F$120/($D$43/$D$44))+($G$120*(($D$43/$D$44)^2))+($H$120*W$100)+($I$120*(W$100^2))+($J$120*$K$120)))</f>
        <v>31.562075153265731</v>
      </c>
      <c r="X123" s="3">
        <f>IF('Input sheet'!$E$21="Corridor", $D$120*($E$120+($F$120/$D$38)+($G$120*($D$38^2))+($H$120*X$100)+($I$120*(X$100^2))+($J$120*$K$120)),  $D$120*($E$120+($F$120/($D$43/$D$44))+($G$120*(($D$43/$D$44)^2))+($H$120*X$100)+($I$120*(X$100^2))+($J$120*$K$120)))</f>
        <v>31.7114025854865</v>
      </c>
      <c r="Y123" s="3">
        <f>IF('Input sheet'!$E$21="Corridor", $D$120*($E$120+($F$120/$D$38)+($G$120*($D$38^2))+($H$120*Y$100)+($I$120*(Y$100^2))+($J$120*$K$120)),  $D$120*($E$120+($F$120/($D$43/$D$44))+($G$120*(($D$43/$D$44)^2))+($H$120*Y$100)+($I$120*(Y$100^2))+($J$120*$K$120)))</f>
        <v>31.866246900904521</v>
      </c>
      <c r="Z123" s="3">
        <f>IF('Input sheet'!$E$21="Corridor", $D$120*($E$120+($F$120/$D$38)+($G$120*($D$38^2))+($H$120*Z$100)+($I$120*(Z$100^2))+($J$120*$K$120)),  $D$120*($E$120+($F$120/($D$43/$D$44))+($G$120*(($D$43/$D$44)^2))+($H$120*Z$100)+($I$120*(Z$100^2))+($J$120*$K$120)))</f>
        <v>32.026837703091957</v>
      </c>
      <c r="AA123" s="3">
        <f>IF('Input sheet'!$E$21="Corridor", $D$120*($E$120+($F$120/$D$38)+($G$120*($D$38^2))+($H$120*AA$100)+($I$120*(AA$100^2))+($J$120*$K$120)),  $D$120*($E$120+($F$120/($D$43/$D$44))+($G$120*(($D$43/$D$44)^2))+($H$120*AA$100)+($I$120*(AA$100^2))+($J$120*$K$120)))</f>
        <v>32.193415360225707</v>
      </c>
      <c r="AB123" s="3">
        <f>IF('Input sheet'!$E$21="Corridor", $D$120*($E$120+($F$120/$D$38)+($G$120*($D$38^2))+($H$120*AB$100)+($I$120*(AB$100^2))+($J$120*$K$120)),  $D$120*($E$120+($F$120/($D$43/$D$44))+($G$120*(($D$43/$D$44)^2))+($H$120*AB$100)+($I$120*(AB$100^2))+($J$120*$K$120)))</f>
        <v>32.366231560084806</v>
      </c>
      <c r="AC123" s="3">
        <f>IF('Input sheet'!$E$21="Corridor", $D$120*($E$120+($F$120/$D$38)+($G$120*($D$38^2))+($H$120*AC$100)+($I$120*(AC$100^2))+($J$120*$K$120)),  $D$120*($E$120+($F$120/($D$43/$D$44))+($G$120*(($D$43/$D$44)^2))+($H$120*AC$100)+($I$120*(AC$100^2))+($J$120*$K$120)))</f>
        <v>32.545549895521354</v>
      </c>
      <c r="AD123" s="3">
        <f>IF('Input sheet'!$E$21="Corridor", $D$120*($E$120+($F$120/$D$38)+($G$120*($D$38^2))+($H$120*AD$100)+($I$120*(AD$100^2))+($J$120*$K$120)),  $D$120*($E$120+($F$120/($D$43/$D$44))+($G$120*(($D$43/$D$44)^2))+($H$120*AD$100)+($I$120*(AD$100^2))+($J$120*$K$120)))</f>
        <v>32.731646482140313</v>
      </c>
      <c r="AE123" s="3">
        <f>IF('Input sheet'!$E$21="Corridor", $D$120*($E$120+($F$120/$D$38)+($G$120*($D$38^2))+($H$120*AE$100)+($I$120*(AE$100^2))+($J$120*$K$120)),  $D$120*($E$120+($F$120/($D$43/$D$44))+($G$120*(($D$43/$D$44)^2))+($H$120*AE$100)+($I$120*(AE$100^2))+($J$120*$K$120)))</f>
        <v>32.744721453426003</v>
      </c>
      <c r="AF123" s="3">
        <f>IF('Input sheet'!$E$21="Corridor", $D$120*($E$120+($F$120/$D$38)+($G$120*($D$38^2))+($H$120*AF$100)+($I$120*(AF$100^2))+($J$120*$K$120)),  $D$120*($E$120+($F$120/($D$43/$D$44))+($G$120*(($D$43/$D$44)^2))+($H$120*AF$100)+($I$120*(AF$100^2))+($J$120*$K$120)))</f>
        <v>32.744721453426003</v>
      </c>
      <c r="AG123" s="3">
        <f>IF('Input sheet'!$E$21="Corridor", $D$120*($E$120+($F$120/$D$38)+($G$120*($D$38^2))+($H$120*AG$100)+($I$120*(AG$100^2))+($J$120*$K$120)),  $D$120*($E$120+($F$120/($D$43/$D$44))+($G$120*(($D$43/$D$44)^2))+($H$120*AG$100)+($I$120*(AG$100^2))+($J$120*$K$120)))</f>
        <v>32.744721453426003</v>
      </c>
      <c r="AH123" s="3">
        <f>IF('Input sheet'!$E$21="Corridor", $D$120*($E$120+($F$120/$D$38)+($G$120*($D$38^2))+($H$120*AH$100)+($I$120*(AH$100^2))+($J$120*$K$120)),  $D$120*($E$120+($F$120/($D$43/$D$44))+($G$120*(($D$43/$D$44)^2))+($H$120*AH$100)+($I$120*(AH$100^2))+($J$120*$K$120)))</f>
        <v>32.744721453426003</v>
      </c>
      <c r="AI123" s="3">
        <f>IF('Input sheet'!$E$21="Corridor", $D$120*($E$120+($F$120/$D$38)+($G$120*($D$38^2))+($H$120*AI$100)+($I$120*(AI$100^2))+($J$120*$K$120)),  $D$120*($E$120+($F$120/($D$43/$D$44))+($G$120*(($D$43/$D$44)^2))+($H$120*AI$100)+($I$120*(AI$100^2))+($J$120*$K$120)))</f>
        <v>32.744721453426003</v>
      </c>
    </row>
    <row r="124" spans="2:41" x14ac:dyDescent="0.25">
      <c r="C124" s="11" t="str">
        <f>CONCATENATE("Nominal Savings per LV (cents per km ) - ", YEAR('VOC Value'!$B$2)," ($)")</f>
        <v>Nominal Savings per LV (cents per km ) - 2013 ($)</v>
      </c>
      <c r="D124" s="3">
        <f>D122-D123</f>
        <v>0</v>
      </c>
      <c r="F124" s="3">
        <f>F122-F123</f>
        <v>0</v>
      </c>
      <c r="G124" s="3">
        <f>G122-G123</f>
        <v>0</v>
      </c>
      <c r="H124" s="3">
        <f t="shared" ref="H124:AI124" si="29">H122-H123</f>
        <v>0</v>
      </c>
      <c r="I124" s="3">
        <f t="shared" si="29"/>
        <v>0</v>
      </c>
      <c r="J124" s="3">
        <f t="shared" si="29"/>
        <v>0</v>
      </c>
      <c r="K124" s="3">
        <f t="shared" si="29"/>
        <v>0</v>
      </c>
      <c r="L124" s="3">
        <f t="shared" si="29"/>
        <v>0</v>
      </c>
      <c r="M124" s="3">
        <f t="shared" si="29"/>
        <v>0</v>
      </c>
      <c r="N124" s="3">
        <f t="shared" si="29"/>
        <v>0</v>
      </c>
      <c r="O124" s="3">
        <f t="shared" si="29"/>
        <v>0</v>
      </c>
      <c r="P124" s="3">
        <f t="shared" si="29"/>
        <v>0</v>
      </c>
      <c r="Q124" s="3">
        <f t="shared" si="29"/>
        <v>0</v>
      </c>
      <c r="R124" s="3">
        <f t="shared" si="29"/>
        <v>0</v>
      </c>
      <c r="S124" s="3">
        <f t="shared" si="29"/>
        <v>0</v>
      </c>
      <c r="T124" s="3">
        <f t="shared" si="29"/>
        <v>0</v>
      </c>
      <c r="U124" s="3">
        <f t="shared" si="29"/>
        <v>0</v>
      </c>
      <c r="V124" s="3">
        <f t="shared" si="29"/>
        <v>0</v>
      </c>
      <c r="W124" s="3">
        <f t="shared" si="29"/>
        <v>0</v>
      </c>
      <c r="X124" s="3">
        <f t="shared" si="29"/>
        <v>0</v>
      </c>
      <c r="Y124" s="3">
        <f t="shared" si="29"/>
        <v>0</v>
      </c>
      <c r="Z124" s="3">
        <f t="shared" si="29"/>
        <v>0</v>
      </c>
      <c r="AA124" s="3">
        <f t="shared" si="29"/>
        <v>0</v>
      </c>
      <c r="AB124" s="3">
        <f t="shared" si="29"/>
        <v>0</v>
      </c>
      <c r="AC124" s="3">
        <f t="shared" si="29"/>
        <v>0</v>
      </c>
      <c r="AD124" s="3">
        <f t="shared" si="29"/>
        <v>0</v>
      </c>
      <c r="AE124" s="3">
        <f t="shared" si="29"/>
        <v>0</v>
      </c>
      <c r="AF124" s="3">
        <f t="shared" si="29"/>
        <v>0</v>
      </c>
      <c r="AG124" s="3">
        <f t="shared" si="29"/>
        <v>0</v>
      </c>
      <c r="AH124" s="3">
        <f t="shared" si="29"/>
        <v>0</v>
      </c>
      <c r="AI124" s="3">
        <f t="shared" si="29"/>
        <v>0</v>
      </c>
    </row>
    <row r="125" spans="2:41" x14ac:dyDescent="0.25">
      <c r="C125" s="15" t="str">
        <f>CONCATENATE("CPI Adjusted LV VOC - ", $D$5, " ($)")</f>
        <v>CPI Adjusted LV VOC - 2021 ($)</v>
      </c>
      <c r="D125" s="3">
        <f>D124*'VOC Value'!$B$4</f>
        <v>0</v>
      </c>
      <c r="F125" s="3">
        <f>F124*'VOC Value'!$B$4</f>
        <v>0</v>
      </c>
      <c r="G125" s="3">
        <f>G124*'VOC Value'!$B$4</f>
        <v>0</v>
      </c>
      <c r="H125" s="3">
        <f>H124*'VOC Value'!$B$4</f>
        <v>0</v>
      </c>
      <c r="I125" s="3">
        <f>I124*'VOC Value'!$B$4</f>
        <v>0</v>
      </c>
      <c r="J125" s="3">
        <f>J124*'VOC Value'!$B$4</f>
        <v>0</v>
      </c>
      <c r="K125" s="3">
        <f>K124*'VOC Value'!$B$4</f>
        <v>0</v>
      </c>
      <c r="L125" s="3">
        <f>L124*'VOC Value'!$B$4</f>
        <v>0</v>
      </c>
      <c r="M125" s="3">
        <f>M124*'VOC Value'!$B$4</f>
        <v>0</v>
      </c>
      <c r="N125" s="3">
        <f>N124*'VOC Value'!$B$4</f>
        <v>0</v>
      </c>
      <c r="O125" s="3">
        <f>O124*'VOC Value'!$B$4</f>
        <v>0</v>
      </c>
      <c r="P125" s="3">
        <f>P124*'VOC Value'!$B$4</f>
        <v>0</v>
      </c>
      <c r="Q125" s="3">
        <f>Q124*'VOC Value'!$B$4</f>
        <v>0</v>
      </c>
      <c r="R125" s="3">
        <f>R124*'VOC Value'!$B$4</f>
        <v>0</v>
      </c>
      <c r="S125" s="3">
        <f>S124*'VOC Value'!$B$4</f>
        <v>0</v>
      </c>
      <c r="T125" s="3">
        <f>T124*'VOC Value'!$B$4</f>
        <v>0</v>
      </c>
      <c r="U125" s="3">
        <f>U124*'VOC Value'!$B$4</f>
        <v>0</v>
      </c>
      <c r="V125" s="3">
        <f>V124*'VOC Value'!$B$4</f>
        <v>0</v>
      </c>
      <c r="W125" s="3">
        <f>W124*'VOC Value'!$B$4</f>
        <v>0</v>
      </c>
      <c r="X125" s="3">
        <f>X124*'VOC Value'!$B$4</f>
        <v>0</v>
      </c>
      <c r="Y125" s="3">
        <f>Y124*'VOC Value'!$B$4</f>
        <v>0</v>
      </c>
      <c r="Z125" s="3">
        <f>Z124*'VOC Value'!$B$4</f>
        <v>0</v>
      </c>
      <c r="AA125" s="3">
        <f>AA124*'VOC Value'!$B$4</f>
        <v>0</v>
      </c>
      <c r="AB125" s="3">
        <f>AB124*'VOC Value'!$B$4</f>
        <v>0</v>
      </c>
      <c r="AC125" s="3">
        <f>AC124*'VOC Value'!$B$4</f>
        <v>0</v>
      </c>
      <c r="AD125" s="3">
        <f>AD124*'VOC Value'!$B$4</f>
        <v>0</v>
      </c>
      <c r="AE125" s="3">
        <f>AE124*'VOC Value'!$B$4</f>
        <v>0</v>
      </c>
      <c r="AF125" s="3">
        <f>AF124*'VOC Value'!$B$4</f>
        <v>0</v>
      </c>
      <c r="AG125" s="3">
        <f>AG124*'VOC Value'!$B$4</f>
        <v>0</v>
      </c>
      <c r="AH125" s="3">
        <f>AH124*'VOC Value'!$B$4</f>
        <v>0</v>
      </c>
      <c r="AI125" s="3">
        <f>AI124*'VOC Value'!$B$4</f>
        <v>0</v>
      </c>
    </row>
    <row r="126" spans="2:41" x14ac:dyDescent="0.25">
      <c r="C126" s="19" t="s">
        <v>407</v>
      </c>
      <c r="F126" s="22">
        <f>IF('Input sheet'!$E$21="Corridor",($F$125*F31*$D$39)/100*$D$33,((F122*$D$41*(1+$D$32)^(F$8-1)*$D$31)-(F123*$D$43*(1+$D$32)^(F$8-1)*$D$31))/100*$D$33)</f>
        <v>0</v>
      </c>
      <c r="G126" s="22">
        <f>IF('Input sheet'!$E$21="Corridor",($F$125*G31*$D$39)/100*$D$33,((G122*$D$41*(1+$D$32)^(G$8-1)*$D$31)-(G123*$D$43*(1+$D$32)^(G$8-1)*$D$31))/100*$D$33)</f>
        <v>0</v>
      </c>
      <c r="H126" s="22">
        <f>IF('Input sheet'!$E$21="Corridor",($F$125*H31*$D$39)/100*$D$33,((H122*$D$41*(1+$D$32)^(H$8-1)*$D$31)-(H123*$D$43*(1+$D$32)^(H$8-1)*$D$31))/100*$D$33)</f>
        <v>0</v>
      </c>
      <c r="I126" s="22">
        <f>IF('Input sheet'!$E$21="Corridor",($F$125*I31*$D$39)/100*$D$33,((I122*$D$41*(1+$D$32)^(I$8-1)*$D$31)-(I123*$D$43*(1+$D$32)^(I$8-1)*$D$31))/100*$D$33)</f>
        <v>0</v>
      </c>
      <c r="J126" s="22">
        <f>IF('Input sheet'!$E$21="Corridor",($F$125*J31*$D$39)/100*$D$33,((J122*$D$41*(1+$D$32)^(J$8-1)*$D$31)-(J123*$D$43*(1+$D$32)^(J$8-1)*$D$31))/100*$D$33)</f>
        <v>0</v>
      </c>
      <c r="K126" s="22">
        <f>IF('Input sheet'!$E$21="Corridor",($F$125*K31*$D$39)/100*$D$33,((K122*$D$41*(1+$D$32)^(K$8-1)*$D$31)-(K123*$D$43*(1+$D$32)^(K$8-1)*$D$31))/100*$D$33)</f>
        <v>0</v>
      </c>
      <c r="L126" s="22">
        <f>IF('Input sheet'!$E$21="Corridor",($F$125*L31*$D$39)/100*$D$33,((L122*$D$41*(1+$D$32)^(L$8-1)*$D$31)-(L123*$D$43*(1+$D$32)^(L$8-1)*$D$31))/100*$D$33)</f>
        <v>0</v>
      </c>
      <c r="M126" s="22">
        <f>IF('Input sheet'!$E$21="Corridor",($F$125*M31*$D$39)/100*$D$33,((M122*$D$41*(1+$D$32)^(M$8-1)*$D$31)-(M123*$D$43*(1+$D$32)^(M$8-1)*$D$31))/100*$D$33)</f>
        <v>0</v>
      </c>
      <c r="N126" s="22">
        <f>IF('Input sheet'!$E$21="Corridor",($F$125*N31*$D$39)/100*$D$33,((N122*$D$41*(1+$D$32)^(N$8-1)*$D$31)-(N123*$D$43*(1+$D$32)^(N$8-1)*$D$31))/100*$D$33)</f>
        <v>0</v>
      </c>
      <c r="O126" s="22">
        <f>IF('Input sheet'!$E$21="Corridor",($F$125*O31*$D$39)/100*$D$33,((O122*$D$41*(1+$D$32)^(O$8-1)*$D$31)-(O123*$D$43*(1+$D$32)^(O$8-1)*$D$31))/100*$D$33)</f>
        <v>0</v>
      </c>
      <c r="P126" s="22">
        <f>IF('Input sheet'!$E$21="Corridor",($F$125*P31*$D$39)/100*$D$33,((P122*$D$41*(1+$D$32)^(P$8-1)*$D$31)-(P123*$D$43*(1+$D$32)^(P$8-1)*$D$31))/100*$D$33)</f>
        <v>0</v>
      </c>
      <c r="Q126" s="22">
        <f>IF('Input sheet'!$E$21="Corridor",($F$125*Q31*$D$39)/100*$D$33,((Q122*$D$41*(1+$D$32)^(Q$8-1)*$D$31)-(Q123*$D$43*(1+$D$32)^(Q$8-1)*$D$31))/100*$D$33)</f>
        <v>0</v>
      </c>
      <c r="R126" s="22">
        <f>IF('Input sheet'!$E$21="Corridor",($F$125*R31*$D$39)/100*$D$33,((R122*$D$41*(1+$D$32)^(R$8-1)*$D$31)-(R123*$D$43*(1+$D$32)^(R$8-1)*$D$31))/100*$D$33)</f>
        <v>0</v>
      </c>
      <c r="S126" s="22">
        <f>IF('Input sheet'!$E$21="Corridor",($F$125*S31*$D$39)/100*$D$33,((S122*$D$41*(1+$D$32)^(S$8-1)*$D$31)-(S123*$D$43*(1+$D$32)^(S$8-1)*$D$31))/100*$D$33)</f>
        <v>0</v>
      </c>
      <c r="T126" s="22">
        <f>IF('Input sheet'!$E$21="Corridor",($F$125*T31*$D$39)/100*$D$33,((T122*$D$41*(1+$D$32)^(T$8-1)*$D$31)-(T123*$D$43*(1+$D$32)^(T$8-1)*$D$31))/100*$D$33)</f>
        <v>0</v>
      </c>
      <c r="U126" s="22">
        <f>IF('Input sheet'!$E$21="Corridor",($F$125*U31*$D$39)/100*$D$33,((U122*$D$41*(1+$D$32)^(U$8-1)*$D$31)-(U123*$D$43*(1+$D$32)^(U$8-1)*$D$31))/100*$D$33)</f>
        <v>0</v>
      </c>
      <c r="V126" s="22">
        <f>IF('Input sheet'!$E$21="Corridor",($F$125*V31*$D$39)/100*$D$33,((V122*$D$41*(1+$D$32)^(V$8-1)*$D$31)-(V123*$D$43*(1+$D$32)^(V$8-1)*$D$31))/100*$D$33)</f>
        <v>0</v>
      </c>
      <c r="W126" s="22">
        <f>IF('Input sheet'!$E$21="Corridor",($F$125*W31*$D$39)/100*$D$33,((W122*$D$41*(1+$D$32)^(W$8-1)*$D$31)-(W123*$D$43*(1+$D$32)^(W$8-1)*$D$31))/100*$D$33)</f>
        <v>0</v>
      </c>
      <c r="X126" s="22">
        <f>IF('Input sheet'!$E$21="Corridor",($F$125*X31*$D$39)/100*$D$33,((X122*$D$41*(1+$D$32)^(X$8-1)*$D$31)-(X123*$D$43*(1+$D$32)^(X$8-1)*$D$31))/100*$D$33)</f>
        <v>0</v>
      </c>
      <c r="Y126" s="22">
        <f>IF('Input sheet'!$E$21="Corridor",($F$125*Y31*$D$39)/100*$D$33,((Y122*$D$41*(1+$D$32)^(Y$8-1)*$D$31)-(Y123*$D$43*(1+$D$32)^(Y$8-1)*$D$31))/100*$D$33)</f>
        <v>0</v>
      </c>
      <c r="Z126" s="22">
        <f>IF('Input sheet'!$E$21="Corridor",($F$125*Z31*$D$39)/100*$D$33,((Z122*$D$41*(1+$D$32)^(Z$8-1)*$D$31)-(Z123*$D$43*(1+$D$32)^(Z$8-1)*$D$31))/100*$D$33)</f>
        <v>0</v>
      </c>
      <c r="AA126" s="22">
        <f>IF('Input sheet'!$E$21="Corridor",($F$125*AA31*$D$39)/100*$D$33,((AA122*$D$41*(1+$D$32)^(AA$8-1)*$D$31)-(AA123*$D$43*(1+$D$32)^(AA$8-1)*$D$31))/100*$D$33)</f>
        <v>0</v>
      </c>
      <c r="AB126" s="22">
        <f>IF('Input sheet'!$E$21="Corridor",($F$125*AB31*$D$39)/100*$D$33,((AB122*$D$41*(1+$D$32)^(AB$8-1)*$D$31)-(AB123*$D$43*(1+$D$32)^(AB$8-1)*$D$31))/100*$D$33)</f>
        <v>0</v>
      </c>
      <c r="AC126" s="22">
        <f>IF('Input sheet'!$E$21="Corridor",($F$125*AC31*$D$39)/100*$D$33,((AC122*$D$41*(1+$D$32)^(AC$8-1)*$D$31)-(AC123*$D$43*(1+$D$32)^(AC$8-1)*$D$31))/100*$D$33)</f>
        <v>0</v>
      </c>
      <c r="AD126" s="22">
        <f>IF('Input sheet'!$E$21="Corridor",($F$125*AD31*$D$39)/100*$D$33,((AD122*$D$41*(1+$D$32)^(AD$8-1)*$D$31)-(AD123*$D$43*(1+$D$32)^(AD$8-1)*$D$31))/100*$D$33)</f>
        <v>0</v>
      </c>
      <c r="AE126" s="22">
        <f>IF('Input sheet'!$E$21="Corridor",($F$125*AE31*$D$39)/100*$D$33,((AE122*$D$41*(1+$D$32)^(AE$8-1)*$D$31)-(AE123*$D$43*(1+$D$32)^(AE$8-1)*$D$31))/100*$D$33)</f>
        <v>0</v>
      </c>
      <c r="AF126" s="22">
        <f>IF('Input sheet'!$E$21="Corridor",($F$125*AF31*$D$39)/100*$D$33,((AF122*$D$41*(1+$D$32)^(AF$8-1)*$D$31)-(AF123*$D$43*(1+$D$32)^(AF$8-1)*$D$31))/100*$D$33)</f>
        <v>0</v>
      </c>
      <c r="AG126" s="22">
        <f>IF('Input sheet'!$E$21="Corridor",($F$125*AG31*$D$39)/100*$D$33,((AG122*$D$41*(1+$D$32)^(AG$8-1)*$D$31)-(AG123*$D$43*(1+$D$32)^(AG$8-1)*$D$31))/100*$D$33)</f>
        <v>0</v>
      </c>
      <c r="AH126" s="22">
        <f>IF('Input sheet'!$E$21="Corridor",($F$125*AH31*$D$39)/100*$D$33,((AH122*$D$41*(1+$D$32)^(AH$8-1)*$D$31)-(AH123*$D$43*(1+$D$32)^(AH$8-1)*$D$31))/100*$D$33)</f>
        <v>0</v>
      </c>
      <c r="AI126" s="22">
        <f>IF('Input sheet'!$E$21="Corridor",($F$125*AI31*$D$39)/100*$D$33,((AI122*$D$41*(1+$D$32)^(AI$8-1)*$D$31)-(AI123*$D$43*(1+$D$32)^(AI$8-1)*$D$31))/100*$D$33)</f>
        <v>0</v>
      </c>
      <c r="AM126" s="119"/>
      <c r="AN126" s="119"/>
      <c r="AO126" s="119"/>
    </row>
    <row r="127" spans="2:41" x14ac:dyDescent="0.25">
      <c r="C127" s="19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M127" s="119"/>
      <c r="AN127" s="119"/>
      <c r="AO127" s="119"/>
    </row>
    <row r="128" spans="2:41" x14ac:dyDescent="0.25">
      <c r="C128" s="19" t="s">
        <v>118</v>
      </c>
      <c r="F128" s="22">
        <f t="shared" ref="F128:AI128" si="30">SUM(F126,F115)</f>
        <v>0</v>
      </c>
      <c r="G128" s="22">
        <f t="shared" si="30"/>
        <v>0</v>
      </c>
      <c r="H128" s="22">
        <f t="shared" si="30"/>
        <v>0</v>
      </c>
      <c r="I128" s="22">
        <f t="shared" si="30"/>
        <v>0</v>
      </c>
      <c r="J128" s="22">
        <f t="shared" si="30"/>
        <v>0</v>
      </c>
      <c r="K128" s="22">
        <f t="shared" si="30"/>
        <v>0</v>
      </c>
      <c r="L128" s="22">
        <f t="shared" si="30"/>
        <v>0</v>
      </c>
      <c r="M128" s="22">
        <f t="shared" si="30"/>
        <v>0</v>
      </c>
      <c r="N128" s="22">
        <f t="shared" si="30"/>
        <v>0</v>
      </c>
      <c r="O128" s="22">
        <f t="shared" si="30"/>
        <v>0</v>
      </c>
      <c r="P128" s="22">
        <f t="shared" si="30"/>
        <v>0</v>
      </c>
      <c r="Q128" s="22">
        <f t="shared" si="30"/>
        <v>0</v>
      </c>
      <c r="R128" s="22">
        <f t="shared" si="30"/>
        <v>0</v>
      </c>
      <c r="S128" s="22">
        <f t="shared" si="30"/>
        <v>0</v>
      </c>
      <c r="T128" s="22">
        <f t="shared" si="30"/>
        <v>0</v>
      </c>
      <c r="U128" s="22">
        <f t="shared" si="30"/>
        <v>0</v>
      </c>
      <c r="V128" s="22">
        <f t="shared" si="30"/>
        <v>0</v>
      </c>
      <c r="W128" s="22">
        <f t="shared" si="30"/>
        <v>0</v>
      </c>
      <c r="X128" s="22">
        <f t="shared" si="30"/>
        <v>0</v>
      </c>
      <c r="Y128" s="22">
        <f t="shared" si="30"/>
        <v>0</v>
      </c>
      <c r="Z128" s="22">
        <f t="shared" si="30"/>
        <v>0</v>
      </c>
      <c r="AA128" s="22">
        <f t="shared" si="30"/>
        <v>0</v>
      </c>
      <c r="AB128" s="22">
        <f t="shared" si="30"/>
        <v>0</v>
      </c>
      <c r="AC128" s="22">
        <f t="shared" si="30"/>
        <v>0</v>
      </c>
      <c r="AD128" s="22">
        <f t="shared" si="30"/>
        <v>0</v>
      </c>
      <c r="AE128" s="22">
        <f t="shared" si="30"/>
        <v>0</v>
      </c>
      <c r="AF128" s="22">
        <f t="shared" si="30"/>
        <v>0</v>
      </c>
      <c r="AG128" s="22">
        <f t="shared" si="30"/>
        <v>0</v>
      </c>
      <c r="AH128" s="22">
        <f t="shared" si="30"/>
        <v>0</v>
      </c>
      <c r="AI128" s="22">
        <f t="shared" si="30"/>
        <v>0</v>
      </c>
      <c r="AM128" s="22"/>
      <c r="AN128" s="22"/>
      <c r="AO128" s="22"/>
    </row>
    <row r="129" spans="2:41" x14ac:dyDescent="0.25">
      <c r="C129" s="19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M129" s="22"/>
      <c r="AN129" s="22"/>
      <c r="AO129" s="22"/>
    </row>
    <row r="130" spans="2:41" x14ac:dyDescent="0.25">
      <c r="C130" s="19" t="s">
        <v>149</v>
      </c>
      <c r="F130" s="22">
        <f t="shared" ref="F130:AI130" si="31">F115*(1/((1+$D$2)^F$8))</f>
        <v>0</v>
      </c>
      <c r="G130" s="22">
        <f t="shared" si="31"/>
        <v>0</v>
      </c>
      <c r="H130" s="22">
        <f t="shared" si="31"/>
        <v>0</v>
      </c>
      <c r="I130" s="22">
        <f t="shared" si="31"/>
        <v>0</v>
      </c>
      <c r="J130" s="22">
        <f t="shared" si="31"/>
        <v>0</v>
      </c>
      <c r="K130" s="22">
        <f t="shared" si="31"/>
        <v>0</v>
      </c>
      <c r="L130" s="22">
        <f t="shared" si="31"/>
        <v>0</v>
      </c>
      <c r="M130" s="22">
        <f t="shared" si="31"/>
        <v>0</v>
      </c>
      <c r="N130" s="22">
        <f t="shared" si="31"/>
        <v>0</v>
      </c>
      <c r="O130" s="22">
        <f t="shared" si="31"/>
        <v>0</v>
      </c>
      <c r="P130" s="22">
        <f t="shared" si="31"/>
        <v>0</v>
      </c>
      <c r="Q130" s="22">
        <f t="shared" si="31"/>
        <v>0</v>
      </c>
      <c r="R130" s="22">
        <f t="shared" si="31"/>
        <v>0</v>
      </c>
      <c r="S130" s="22">
        <f t="shared" si="31"/>
        <v>0</v>
      </c>
      <c r="T130" s="22">
        <f t="shared" si="31"/>
        <v>0</v>
      </c>
      <c r="U130" s="22">
        <f t="shared" si="31"/>
        <v>0</v>
      </c>
      <c r="V130" s="22">
        <f t="shared" si="31"/>
        <v>0</v>
      </c>
      <c r="W130" s="22">
        <f t="shared" si="31"/>
        <v>0</v>
      </c>
      <c r="X130" s="22">
        <f t="shared" si="31"/>
        <v>0</v>
      </c>
      <c r="Y130" s="22">
        <f t="shared" si="31"/>
        <v>0</v>
      </c>
      <c r="Z130" s="22">
        <f t="shared" si="31"/>
        <v>0</v>
      </c>
      <c r="AA130" s="22">
        <f t="shared" si="31"/>
        <v>0</v>
      </c>
      <c r="AB130" s="22">
        <f t="shared" si="31"/>
        <v>0</v>
      </c>
      <c r="AC130" s="22">
        <f t="shared" si="31"/>
        <v>0</v>
      </c>
      <c r="AD130" s="22">
        <f t="shared" si="31"/>
        <v>0</v>
      </c>
      <c r="AE130" s="22">
        <f t="shared" si="31"/>
        <v>0</v>
      </c>
      <c r="AF130" s="22">
        <f t="shared" si="31"/>
        <v>0</v>
      </c>
      <c r="AG130" s="22">
        <f t="shared" si="31"/>
        <v>0</v>
      </c>
      <c r="AH130" s="22">
        <f t="shared" si="31"/>
        <v>0</v>
      </c>
      <c r="AI130" s="22">
        <f t="shared" si="31"/>
        <v>0</v>
      </c>
      <c r="AJ130" s="45">
        <f>SUM(F130:AI130)</f>
        <v>0</v>
      </c>
      <c r="AM130" s="22"/>
      <c r="AN130" s="22"/>
      <c r="AO130" s="22"/>
    </row>
    <row r="131" spans="2:41" x14ac:dyDescent="0.25">
      <c r="C131" s="19" t="s">
        <v>150</v>
      </c>
      <c r="F131" s="22">
        <f t="shared" ref="F131:AI131" si="32">F126*(1/((1+$D$2)^F$8))</f>
        <v>0</v>
      </c>
      <c r="G131" s="22">
        <f t="shared" si="32"/>
        <v>0</v>
      </c>
      <c r="H131" s="22">
        <f t="shared" si="32"/>
        <v>0</v>
      </c>
      <c r="I131" s="22">
        <f t="shared" si="32"/>
        <v>0</v>
      </c>
      <c r="J131" s="22">
        <f t="shared" si="32"/>
        <v>0</v>
      </c>
      <c r="K131" s="22">
        <f t="shared" si="32"/>
        <v>0</v>
      </c>
      <c r="L131" s="22">
        <f t="shared" si="32"/>
        <v>0</v>
      </c>
      <c r="M131" s="22">
        <f t="shared" si="32"/>
        <v>0</v>
      </c>
      <c r="N131" s="22">
        <f t="shared" si="32"/>
        <v>0</v>
      </c>
      <c r="O131" s="22">
        <f t="shared" si="32"/>
        <v>0</v>
      </c>
      <c r="P131" s="22">
        <f t="shared" si="32"/>
        <v>0</v>
      </c>
      <c r="Q131" s="22">
        <f t="shared" si="32"/>
        <v>0</v>
      </c>
      <c r="R131" s="22">
        <f t="shared" si="32"/>
        <v>0</v>
      </c>
      <c r="S131" s="22">
        <f t="shared" si="32"/>
        <v>0</v>
      </c>
      <c r="T131" s="22">
        <f t="shared" si="32"/>
        <v>0</v>
      </c>
      <c r="U131" s="22">
        <f t="shared" si="32"/>
        <v>0</v>
      </c>
      <c r="V131" s="22">
        <f t="shared" si="32"/>
        <v>0</v>
      </c>
      <c r="W131" s="22">
        <f t="shared" si="32"/>
        <v>0</v>
      </c>
      <c r="X131" s="22">
        <f t="shared" si="32"/>
        <v>0</v>
      </c>
      <c r="Y131" s="22">
        <f t="shared" si="32"/>
        <v>0</v>
      </c>
      <c r="Z131" s="22">
        <f t="shared" si="32"/>
        <v>0</v>
      </c>
      <c r="AA131" s="22">
        <f t="shared" si="32"/>
        <v>0</v>
      </c>
      <c r="AB131" s="22">
        <f t="shared" si="32"/>
        <v>0</v>
      </c>
      <c r="AC131" s="22">
        <f t="shared" si="32"/>
        <v>0</v>
      </c>
      <c r="AD131" s="22">
        <f t="shared" si="32"/>
        <v>0</v>
      </c>
      <c r="AE131" s="22">
        <f t="shared" si="32"/>
        <v>0</v>
      </c>
      <c r="AF131" s="22">
        <f t="shared" si="32"/>
        <v>0</v>
      </c>
      <c r="AG131" s="22">
        <f t="shared" si="32"/>
        <v>0</v>
      </c>
      <c r="AH131" s="22">
        <f t="shared" si="32"/>
        <v>0</v>
      </c>
      <c r="AI131" s="22">
        <f t="shared" si="32"/>
        <v>0</v>
      </c>
      <c r="AJ131" s="45">
        <f>SUM(F131:AI131)</f>
        <v>0</v>
      </c>
      <c r="AM131" s="22"/>
      <c r="AN131" s="22"/>
      <c r="AO131" s="22"/>
    </row>
    <row r="132" spans="2:41" x14ac:dyDescent="0.25">
      <c r="C132" s="19" t="s">
        <v>151</v>
      </c>
      <c r="F132" s="22">
        <f>F131*$D$35</f>
        <v>0</v>
      </c>
      <c r="G132" s="22">
        <f t="shared" ref="G132:AI132" si="33">G131*$D$35</f>
        <v>0</v>
      </c>
      <c r="H132" s="22">
        <f t="shared" si="33"/>
        <v>0</v>
      </c>
      <c r="I132" s="22">
        <f t="shared" si="33"/>
        <v>0</v>
      </c>
      <c r="J132" s="22">
        <f t="shared" si="33"/>
        <v>0</v>
      </c>
      <c r="K132" s="22">
        <f t="shared" si="33"/>
        <v>0</v>
      </c>
      <c r="L132" s="22">
        <f t="shared" si="33"/>
        <v>0</v>
      </c>
      <c r="M132" s="22">
        <f t="shared" si="33"/>
        <v>0</v>
      </c>
      <c r="N132" s="22">
        <f t="shared" si="33"/>
        <v>0</v>
      </c>
      <c r="O132" s="22">
        <f t="shared" si="33"/>
        <v>0</v>
      </c>
      <c r="P132" s="22">
        <f t="shared" si="33"/>
        <v>0</v>
      </c>
      <c r="Q132" s="22">
        <f t="shared" si="33"/>
        <v>0</v>
      </c>
      <c r="R132" s="22">
        <f t="shared" si="33"/>
        <v>0</v>
      </c>
      <c r="S132" s="22">
        <f t="shared" si="33"/>
        <v>0</v>
      </c>
      <c r="T132" s="22">
        <f t="shared" si="33"/>
        <v>0</v>
      </c>
      <c r="U132" s="22">
        <f t="shared" si="33"/>
        <v>0</v>
      </c>
      <c r="V132" s="22">
        <f t="shared" si="33"/>
        <v>0</v>
      </c>
      <c r="W132" s="22">
        <f t="shared" si="33"/>
        <v>0</v>
      </c>
      <c r="X132" s="22">
        <f t="shared" si="33"/>
        <v>0</v>
      </c>
      <c r="Y132" s="22">
        <f t="shared" si="33"/>
        <v>0</v>
      </c>
      <c r="Z132" s="22">
        <f t="shared" si="33"/>
        <v>0</v>
      </c>
      <c r="AA132" s="22">
        <f t="shared" si="33"/>
        <v>0</v>
      </c>
      <c r="AB132" s="22">
        <f t="shared" si="33"/>
        <v>0</v>
      </c>
      <c r="AC132" s="22">
        <f t="shared" si="33"/>
        <v>0</v>
      </c>
      <c r="AD132" s="22">
        <f t="shared" si="33"/>
        <v>0</v>
      </c>
      <c r="AE132" s="22">
        <f t="shared" si="33"/>
        <v>0</v>
      </c>
      <c r="AF132" s="22">
        <f t="shared" si="33"/>
        <v>0</v>
      </c>
      <c r="AG132" s="22">
        <f t="shared" si="33"/>
        <v>0</v>
      </c>
      <c r="AH132" s="22">
        <f t="shared" si="33"/>
        <v>0</v>
      </c>
      <c r="AI132" s="22">
        <f t="shared" si="33"/>
        <v>0</v>
      </c>
      <c r="AJ132" s="45">
        <f>SUM(F132:AI132)</f>
        <v>0</v>
      </c>
      <c r="AM132" s="22"/>
      <c r="AN132" s="22"/>
      <c r="AO132" s="22"/>
    </row>
    <row r="133" spans="2:41" x14ac:dyDescent="0.25">
      <c r="C133" s="19" t="s">
        <v>152</v>
      </c>
      <c r="F133" s="22">
        <f>F131*$D$36</f>
        <v>0</v>
      </c>
      <c r="G133" s="22">
        <f t="shared" ref="G133:AI133" si="34">G131*$D$36</f>
        <v>0</v>
      </c>
      <c r="H133" s="22">
        <f t="shared" si="34"/>
        <v>0</v>
      </c>
      <c r="I133" s="22">
        <f t="shared" si="34"/>
        <v>0</v>
      </c>
      <c r="J133" s="22">
        <f t="shared" si="34"/>
        <v>0</v>
      </c>
      <c r="K133" s="22">
        <f t="shared" si="34"/>
        <v>0</v>
      </c>
      <c r="L133" s="22">
        <f t="shared" si="34"/>
        <v>0</v>
      </c>
      <c r="M133" s="22">
        <f t="shared" si="34"/>
        <v>0</v>
      </c>
      <c r="N133" s="22">
        <f t="shared" si="34"/>
        <v>0</v>
      </c>
      <c r="O133" s="22">
        <f t="shared" si="34"/>
        <v>0</v>
      </c>
      <c r="P133" s="22">
        <f t="shared" si="34"/>
        <v>0</v>
      </c>
      <c r="Q133" s="22">
        <f t="shared" si="34"/>
        <v>0</v>
      </c>
      <c r="R133" s="22">
        <f t="shared" si="34"/>
        <v>0</v>
      </c>
      <c r="S133" s="22">
        <f t="shared" si="34"/>
        <v>0</v>
      </c>
      <c r="T133" s="22">
        <f t="shared" si="34"/>
        <v>0</v>
      </c>
      <c r="U133" s="22">
        <f t="shared" si="34"/>
        <v>0</v>
      </c>
      <c r="V133" s="22">
        <f t="shared" si="34"/>
        <v>0</v>
      </c>
      <c r="W133" s="22">
        <f t="shared" si="34"/>
        <v>0</v>
      </c>
      <c r="X133" s="22">
        <f t="shared" si="34"/>
        <v>0</v>
      </c>
      <c r="Y133" s="22">
        <f t="shared" si="34"/>
        <v>0</v>
      </c>
      <c r="Z133" s="22">
        <f t="shared" si="34"/>
        <v>0</v>
      </c>
      <c r="AA133" s="22">
        <f t="shared" si="34"/>
        <v>0</v>
      </c>
      <c r="AB133" s="22">
        <f t="shared" si="34"/>
        <v>0</v>
      </c>
      <c r="AC133" s="22">
        <f t="shared" si="34"/>
        <v>0</v>
      </c>
      <c r="AD133" s="22">
        <f t="shared" si="34"/>
        <v>0</v>
      </c>
      <c r="AE133" s="22">
        <f t="shared" si="34"/>
        <v>0</v>
      </c>
      <c r="AF133" s="22">
        <f t="shared" si="34"/>
        <v>0</v>
      </c>
      <c r="AG133" s="22">
        <f t="shared" si="34"/>
        <v>0</v>
      </c>
      <c r="AH133" s="22">
        <f t="shared" si="34"/>
        <v>0</v>
      </c>
      <c r="AI133" s="22">
        <f t="shared" si="34"/>
        <v>0</v>
      </c>
      <c r="AJ133" s="45">
        <f>SUM(F133:AI133)</f>
        <v>0</v>
      </c>
      <c r="AM133" s="22"/>
      <c r="AN133" s="22"/>
      <c r="AO133" s="22"/>
    </row>
    <row r="134" spans="2:41" x14ac:dyDescent="0.25">
      <c r="C134" s="19" t="s">
        <v>153</v>
      </c>
      <c r="F134" s="22">
        <f t="shared" ref="F134:AI134" si="35">F128*(1/((1+$D$2)^F$8))</f>
        <v>0</v>
      </c>
      <c r="G134" s="22">
        <f t="shared" si="35"/>
        <v>0</v>
      </c>
      <c r="H134" s="22">
        <f t="shared" si="35"/>
        <v>0</v>
      </c>
      <c r="I134" s="22">
        <f t="shared" si="35"/>
        <v>0</v>
      </c>
      <c r="J134" s="22">
        <f t="shared" si="35"/>
        <v>0</v>
      </c>
      <c r="K134" s="22">
        <f t="shared" si="35"/>
        <v>0</v>
      </c>
      <c r="L134" s="22">
        <f t="shared" si="35"/>
        <v>0</v>
      </c>
      <c r="M134" s="22">
        <f t="shared" si="35"/>
        <v>0</v>
      </c>
      <c r="N134" s="22">
        <f t="shared" si="35"/>
        <v>0</v>
      </c>
      <c r="O134" s="22">
        <f t="shared" si="35"/>
        <v>0</v>
      </c>
      <c r="P134" s="22">
        <f t="shared" si="35"/>
        <v>0</v>
      </c>
      <c r="Q134" s="22">
        <f t="shared" si="35"/>
        <v>0</v>
      </c>
      <c r="R134" s="22">
        <f t="shared" si="35"/>
        <v>0</v>
      </c>
      <c r="S134" s="22">
        <f t="shared" si="35"/>
        <v>0</v>
      </c>
      <c r="T134" s="22">
        <f t="shared" si="35"/>
        <v>0</v>
      </c>
      <c r="U134" s="22">
        <f t="shared" si="35"/>
        <v>0</v>
      </c>
      <c r="V134" s="22">
        <f t="shared" si="35"/>
        <v>0</v>
      </c>
      <c r="W134" s="22">
        <f t="shared" si="35"/>
        <v>0</v>
      </c>
      <c r="X134" s="22">
        <f t="shared" si="35"/>
        <v>0</v>
      </c>
      <c r="Y134" s="22">
        <f t="shared" si="35"/>
        <v>0</v>
      </c>
      <c r="Z134" s="22">
        <f t="shared" si="35"/>
        <v>0</v>
      </c>
      <c r="AA134" s="22">
        <f t="shared" si="35"/>
        <v>0</v>
      </c>
      <c r="AB134" s="22">
        <f t="shared" si="35"/>
        <v>0</v>
      </c>
      <c r="AC134" s="22">
        <f t="shared" si="35"/>
        <v>0</v>
      </c>
      <c r="AD134" s="22">
        <f t="shared" si="35"/>
        <v>0</v>
      </c>
      <c r="AE134" s="22">
        <f t="shared" si="35"/>
        <v>0</v>
      </c>
      <c r="AF134" s="22">
        <f t="shared" si="35"/>
        <v>0</v>
      </c>
      <c r="AG134" s="22">
        <f t="shared" si="35"/>
        <v>0</v>
      </c>
      <c r="AH134" s="22">
        <f t="shared" si="35"/>
        <v>0</v>
      </c>
      <c r="AI134" s="22">
        <f t="shared" si="35"/>
        <v>0</v>
      </c>
      <c r="AJ134" s="45">
        <f>SUM(F134:AI134)</f>
        <v>0</v>
      </c>
      <c r="AM134" s="22"/>
      <c r="AN134" s="22"/>
      <c r="AO134" s="22"/>
    </row>
    <row r="136" spans="2:41" x14ac:dyDescent="0.25">
      <c r="B136" s="16" t="s">
        <v>57</v>
      </c>
      <c r="C136" s="16" t="s">
        <v>57</v>
      </c>
    </row>
    <row r="137" spans="2:41" x14ac:dyDescent="0.25">
      <c r="B137" s="16"/>
      <c r="C137" s="16"/>
    </row>
    <row r="138" spans="2:41" x14ac:dyDescent="0.25">
      <c r="C138" s="11" t="s">
        <v>426</v>
      </c>
      <c r="D138" s="11" t="s">
        <v>62</v>
      </c>
      <c r="E138" s="11" t="s">
        <v>100</v>
      </c>
      <c r="F138" s="11" t="s">
        <v>101</v>
      </c>
    </row>
    <row r="139" spans="2:41" x14ac:dyDescent="0.25">
      <c r="C139" s="11" t="s">
        <v>427</v>
      </c>
      <c r="D139" s="11">
        <f>'Input sheet'!E47</f>
        <v>15</v>
      </c>
    </row>
    <row r="140" spans="2:41" x14ac:dyDescent="0.25">
      <c r="C140" s="11" t="s">
        <v>574</v>
      </c>
      <c r="D140" s="30">
        <f>'Input sheet'!E48</f>
        <v>1</v>
      </c>
      <c r="E140" s="20">
        <f>'WTP Values'!B18</f>
        <v>8231457</v>
      </c>
      <c r="F140" s="20">
        <f>D140*E140</f>
        <v>8231457</v>
      </c>
    </row>
    <row r="141" spans="2:41" x14ac:dyDescent="0.25">
      <c r="C141" s="11" t="s">
        <v>575</v>
      </c>
      <c r="D141" s="30">
        <f>'Input sheet'!E49</f>
        <v>3</v>
      </c>
      <c r="E141" s="20">
        <f>'WTP Values'!C18</f>
        <v>291167.33333333331</v>
      </c>
      <c r="F141" s="20">
        <f>D141*E141</f>
        <v>873502</v>
      </c>
    </row>
    <row r="142" spans="2:41" x14ac:dyDescent="0.25">
      <c r="C142" s="11" t="s">
        <v>576</v>
      </c>
      <c r="D142" s="30">
        <f>'Input sheet'!E50</f>
        <v>4</v>
      </c>
      <c r="E142" s="20">
        <f>'WTP Values'!D18</f>
        <v>32232.5</v>
      </c>
      <c r="F142" s="20">
        <f>D142*E142</f>
        <v>128930</v>
      </c>
    </row>
    <row r="143" spans="2:41" x14ac:dyDescent="0.25">
      <c r="C143" s="11" t="s">
        <v>577</v>
      </c>
      <c r="D143" s="30"/>
      <c r="F143" s="20">
        <f>SUM(F140:F142)</f>
        <v>9233889</v>
      </c>
    </row>
    <row r="144" spans="2:41" x14ac:dyDescent="0.25">
      <c r="C144" s="11" t="s">
        <v>280</v>
      </c>
      <c r="D144" s="30"/>
      <c r="F144" s="20">
        <f>F143/D139</f>
        <v>615592.6</v>
      </c>
    </row>
    <row r="145" spans="2:36" x14ac:dyDescent="0.25">
      <c r="C145" s="11" t="str">
        <f>CONCATENATE("CPI Adjusted - Annual Average Cost - ",$D$5," ($)")</f>
        <v>CPI Adjusted - Annual Average Cost - 2021 ($)</v>
      </c>
      <c r="D145" s="30"/>
      <c r="F145" s="20">
        <f>F144*'WTP Values'!$B$20</f>
        <v>662006.32777777791</v>
      </c>
    </row>
    <row r="146" spans="2:36" x14ac:dyDescent="0.25">
      <c r="C146" s="11" t="s">
        <v>102</v>
      </c>
      <c r="D146" s="1">
        <f>'Input sheet'!E51</f>
        <v>0</v>
      </c>
      <c r="F146" s="20">
        <f>F145*D146</f>
        <v>0</v>
      </c>
    </row>
    <row r="148" spans="2:36" x14ac:dyDescent="0.25">
      <c r="C148" s="19" t="s">
        <v>154</v>
      </c>
      <c r="F148" s="21">
        <f>$F$146*$D$30</f>
        <v>0</v>
      </c>
      <c r="G148" s="21">
        <f>F148*(1+$D$32)</f>
        <v>0</v>
      </c>
      <c r="H148" s="21">
        <f t="shared" ref="H148:AI150" si="36">G148*(1+$D$32)</f>
        <v>0</v>
      </c>
      <c r="I148" s="21">
        <f t="shared" si="36"/>
        <v>0</v>
      </c>
      <c r="J148" s="21">
        <f t="shared" si="36"/>
        <v>0</v>
      </c>
      <c r="K148" s="21">
        <f t="shared" si="36"/>
        <v>0</v>
      </c>
      <c r="L148" s="21">
        <f t="shared" si="36"/>
        <v>0</v>
      </c>
      <c r="M148" s="21">
        <f t="shared" si="36"/>
        <v>0</v>
      </c>
      <c r="N148" s="21">
        <f t="shared" si="36"/>
        <v>0</v>
      </c>
      <c r="O148" s="21">
        <f t="shared" si="36"/>
        <v>0</v>
      </c>
      <c r="P148" s="21">
        <f t="shared" si="36"/>
        <v>0</v>
      </c>
      <c r="Q148" s="21">
        <f t="shared" si="36"/>
        <v>0</v>
      </c>
      <c r="R148" s="21">
        <f t="shared" si="36"/>
        <v>0</v>
      </c>
      <c r="S148" s="21">
        <f t="shared" si="36"/>
        <v>0</v>
      </c>
      <c r="T148" s="21">
        <f t="shared" si="36"/>
        <v>0</v>
      </c>
      <c r="U148" s="21">
        <f t="shared" si="36"/>
        <v>0</v>
      </c>
      <c r="V148" s="21">
        <f t="shared" si="36"/>
        <v>0</v>
      </c>
      <c r="W148" s="21">
        <f t="shared" si="36"/>
        <v>0</v>
      </c>
      <c r="X148" s="21">
        <f t="shared" si="36"/>
        <v>0</v>
      </c>
      <c r="Y148" s="21">
        <f t="shared" si="36"/>
        <v>0</v>
      </c>
      <c r="Z148" s="21">
        <f t="shared" si="36"/>
        <v>0</v>
      </c>
      <c r="AA148" s="21">
        <f t="shared" si="36"/>
        <v>0</v>
      </c>
      <c r="AB148" s="21">
        <f t="shared" si="36"/>
        <v>0</v>
      </c>
      <c r="AC148" s="21">
        <f t="shared" si="36"/>
        <v>0</v>
      </c>
      <c r="AD148" s="21">
        <f t="shared" si="36"/>
        <v>0</v>
      </c>
      <c r="AE148" s="21">
        <f t="shared" si="36"/>
        <v>0</v>
      </c>
      <c r="AF148" s="21">
        <f t="shared" si="36"/>
        <v>0</v>
      </c>
      <c r="AG148" s="21">
        <f t="shared" si="36"/>
        <v>0</v>
      </c>
      <c r="AH148" s="21">
        <f t="shared" si="36"/>
        <v>0</v>
      </c>
      <c r="AI148" s="21">
        <f t="shared" si="36"/>
        <v>0</v>
      </c>
    </row>
    <row r="149" spans="2:36" x14ac:dyDescent="0.25">
      <c r="C149" s="19" t="s">
        <v>155</v>
      </c>
      <c r="F149" s="21">
        <f>$F$146*$D$31</f>
        <v>0</v>
      </c>
      <c r="G149" s="21">
        <f>F149*(1+$D$32)</f>
        <v>0</v>
      </c>
      <c r="H149" s="21">
        <f t="shared" si="36"/>
        <v>0</v>
      </c>
      <c r="I149" s="21">
        <f t="shared" si="36"/>
        <v>0</v>
      </c>
      <c r="J149" s="21">
        <f t="shared" si="36"/>
        <v>0</v>
      </c>
      <c r="K149" s="21">
        <f t="shared" si="36"/>
        <v>0</v>
      </c>
      <c r="L149" s="21">
        <f t="shared" si="36"/>
        <v>0</v>
      </c>
      <c r="M149" s="21">
        <f t="shared" si="36"/>
        <v>0</v>
      </c>
      <c r="N149" s="21">
        <f t="shared" si="36"/>
        <v>0</v>
      </c>
      <c r="O149" s="21">
        <f t="shared" si="36"/>
        <v>0</v>
      </c>
      <c r="P149" s="21">
        <f t="shared" si="36"/>
        <v>0</v>
      </c>
      <c r="Q149" s="21">
        <f t="shared" si="36"/>
        <v>0</v>
      </c>
      <c r="R149" s="21">
        <f t="shared" si="36"/>
        <v>0</v>
      </c>
      <c r="S149" s="21">
        <f t="shared" si="36"/>
        <v>0</v>
      </c>
      <c r="T149" s="21">
        <f t="shared" si="36"/>
        <v>0</v>
      </c>
      <c r="U149" s="21">
        <f t="shared" si="36"/>
        <v>0</v>
      </c>
      <c r="V149" s="21">
        <f t="shared" si="36"/>
        <v>0</v>
      </c>
      <c r="W149" s="21">
        <f t="shared" si="36"/>
        <v>0</v>
      </c>
      <c r="X149" s="21">
        <f t="shared" si="36"/>
        <v>0</v>
      </c>
      <c r="Y149" s="21">
        <f t="shared" si="36"/>
        <v>0</v>
      </c>
      <c r="Z149" s="21">
        <f t="shared" si="36"/>
        <v>0</v>
      </c>
      <c r="AA149" s="21">
        <f t="shared" si="36"/>
        <v>0</v>
      </c>
      <c r="AB149" s="21">
        <f t="shared" si="36"/>
        <v>0</v>
      </c>
      <c r="AC149" s="21">
        <f t="shared" si="36"/>
        <v>0</v>
      </c>
      <c r="AD149" s="21">
        <f t="shared" si="36"/>
        <v>0</v>
      </c>
      <c r="AE149" s="21">
        <f t="shared" si="36"/>
        <v>0</v>
      </c>
      <c r="AF149" s="21">
        <f t="shared" si="36"/>
        <v>0</v>
      </c>
      <c r="AG149" s="21">
        <f t="shared" si="36"/>
        <v>0</v>
      </c>
      <c r="AH149" s="21">
        <f t="shared" si="36"/>
        <v>0</v>
      </c>
      <c r="AI149" s="21">
        <f t="shared" si="36"/>
        <v>0</v>
      </c>
    </row>
    <row r="150" spans="2:36" x14ac:dyDescent="0.25">
      <c r="C150" s="19" t="s">
        <v>119</v>
      </c>
      <c r="F150" s="21">
        <f>F146</f>
        <v>0</v>
      </c>
      <c r="G150" s="21">
        <f>F150*(1+$D$32)</f>
        <v>0</v>
      </c>
      <c r="H150" s="21">
        <f t="shared" si="36"/>
        <v>0</v>
      </c>
      <c r="I150" s="21">
        <f t="shared" si="36"/>
        <v>0</v>
      </c>
      <c r="J150" s="21">
        <f t="shared" si="36"/>
        <v>0</v>
      </c>
      <c r="K150" s="21">
        <f t="shared" si="36"/>
        <v>0</v>
      </c>
      <c r="L150" s="21">
        <f t="shared" si="36"/>
        <v>0</v>
      </c>
      <c r="M150" s="21">
        <f t="shared" si="36"/>
        <v>0</v>
      </c>
      <c r="N150" s="21">
        <f t="shared" si="36"/>
        <v>0</v>
      </c>
      <c r="O150" s="21">
        <f t="shared" si="36"/>
        <v>0</v>
      </c>
      <c r="P150" s="21">
        <f t="shared" si="36"/>
        <v>0</v>
      </c>
      <c r="Q150" s="21">
        <f t="shared" si="36"/>
        <v>0</v>
      </c>
      <c r="R150" s="21">
        <f t="shared" si="36"/>
        <v>0</v>
      </c>
      <c r="S150" s="21">
        <f t="shared" si="36"/>
        <v>0</v>
      </c>
      <c r="T150" s="21">
        <f t="shared" si="36"/>
        <v>0</v>
      </c>
      <c r="U150" s="21">
        <f t="shared" si="36"/>
        <v>0</v>
      </c>
      <c r="V150" s="21">
        <f t="shared" si="36"/>
        <v>0</v>
      </c>
      <c r="W150" s="21">
        <f t="shared" si="36"/>
        <v>0</v>
      </c>
      <c r="X150" s="21">
        <f t="shared" si="36"/>
        <v>0</v>
      </c>
      <c r="Y150" s="21">
        <f t="shared" si="36"/>
        <v>0</v>
      </c>
      <c r="Z150" s="21">
        <f t="shared" si="36"/>
        <v>0</v>
      </c>
      <c r="AA150" s="21">
        <f t="shared" si="36"/>
        <v>0</v>
      </c>
      <c r="AB150" s="21">
        <f t="shared" si="36"/>
        <v>0</v>
      </c>
      <c r="AC150" s="21">
        <f t="shared" si="36"/>
        <v>0</v>
      </c>
      <c r="AD150" s="21">
        <f t="shared" si="36"/>
        <v>0</v>
      </c>
      <c r="AE150" s="21">
        <f t="shared" si="36"/>
        <v>0</v>
      </c>
      <c r="AF150" s="21">
        <f t="shared" si="36"/>
        <v>0</v>
      </c>
      <c r="AG150" s="21">
        <f t="shared" si="36"/>
        <v>0</v>
      </c>
      <c r="AH150" s="21">
        <f t="shared" si="36"/>
        <v>0</v>
      </c>
      <c r="AI150" s="21">
        <f t="shared" si="36"/>
        <v>0</v>
      </c>
    </row>
    <row r="152" spans="2:36" x14ac:dyDescent="0.25">
      <c r="C152" s="19" t="s">
        <v>156</v>
      </c>
      <c r="F152" s="21">
        <f t="shared" ref="F152:AI152" si="37">F148*(1/((1+$D$2)^F$8))</f>
        <v>0</v>
      </c>
      <c r="G152" s="21">
        <f t="shared" si="37"/>
        <v>0</v>
      </c>
      <c r="H152" s="21">
        <f t="shared" si="37"/>
        <v>0</v>
      </c>
      <c r="I152" s="21">
        <f t="shared" si="37"/>
        <v>0</v>
      </c>
      <c r="J152" s="21">
        <f t="shared" si="37"/>
        <v>0</v>
      </c>
      <c r="K152" s="21">
        <f t="shared" si="37"/>
        <v>0</v>
      </c>
      <c r="L152" s="21">
        <f t="shared" si="37"/>
        <v>0</v>
      </c>
      <c r="M152" s="21">
        <f t="shared" si="37"/>
        <v>0</v>
      </c>
      <c r="N152" s="21">
        <f t="shared" si="37"/>
        <v>0</v>
      </c>
      <c r="O152" s="21">
        <f t="shared" si="37"/>
        <v>0</v>
      </c>
      <c r="P152" s="21">
        <f t="shared" si="37"/>
        <v>0</v>
      </c>
      <c r="Q152" s="21">
        <f t="shared" si="37"/>
        <v>0</v>
      </c>
      <c r="R152" s="21">
        <f t="shared" si="37"/>
        <v>0</v>
      </c>
      <c r="S152" s="21">
        <f t="shared" si="37"/>
        <v>0</v>
      </c>
      <c r="T152" s="21">
        <f t="shared" si="37"/>
        <v>0</v>
      </c>
      <c r="U152" s="21">
        <f t="shared" si="37"/>
        <v>0</v>
      </c>
      <c r="V152" s="21">
        <f t="shared" si="37"/>
        <v>0</v>
      </c>
      <c r="W152" s="21">
        <f t="shared" si="37"/>
        <v>0</v>
      </c>
      <c r="X152" s="21">
        <f t="shared" si="37"/>
        <v>0</v>
      </c>
      <c r="Y152" s="21">
        <f t="shared" si="37"/>
        <v>0</v>
      </c>
      <c r="Z152" s="21">
        <f t="shared" si="37"/>
        <v>0</v>
      </c>
      <c r="AA152" s="21">
        <f t="shared" si="37"/>
        <v>0</v>
      </c>
      <c r="AB152" s="21">
        <f t="shared" si="37"/>
        <v>0</v>
      </c>
      <c r="AC152" s="21">
        <f t="shared" si="37"/>
        <v>0</v>
      </c>
      <c r="AD152" s="21">
        <f t="shared" si="37"/>
        <v>0</v>
      </c>
      <c r="AE152" s="21">
        <f t="shared" si="37"/>
        <v>0</v>
      </c>
      <c r="AF152" s="21">
        <f t="shared" si="37"/>
        <v>0</v>
      </c>
      <c r="AG152" s="21">
        <f t="shared" si="37"/>
        <v>0</v>
      </c>
      <c r="AH152" s="21">
        <f t="shared" si="37"/>
        <v>0</v>
      </c>
      <c r="AI152" s="21">
        <f t="shared" si="37"/>
        <v>0</v>
      </c>
      <c r="AJ152" s="45">
        <f>SUM(F152:AI152)</f>
        <v>0</v>
      </c>
    </row>
    <row r="153" spans="2:36" x14ac:dyDescent="0.25">
      <c r="C153" s="19" t="s">
        <v>157</v>
      </c>
      <c r="F153" s="21">
        <f t="shared" ref="F153:AI153" si="38">F149*(1/((1+$D$2)^F$8))</f>
        <v>0</v>
      </c>
      <c r="G153" s="21">
        <f t="shared" si="38"/>
        <v>0</v>
      </c>
      <c r="H153" s="21">
        <f t="shared" si="38"/>
        <v>0</v>
      </c>
      <c r="I153" s="21">
        <f t="shared" si="38"/>
        <v>0</v>
      </c>
      <c r="J153" s="21">
        <f t="shared" si="38"/>
        <v>0</v>
      </c>
      <c r="K153" s="21">
        <f t="shared" si="38"/>
        <v>0</v>
      </c>
      <c r="L153" s="21">
        <f t="shared" si="38"/>
        <v>0</v>
      </c>
      <c r="M153" s="21">
        <f t="shared" si="38"/>
        <v>0</v>
      </c>
      <c r="N153" s="21">
        <f t="shared" si="38"/>
        <v>0</v>
      </c>
      <c r="O153" s="21">
        <f t="shared" si="38"/>
        <v>0</v>
      </c>
      <c r="P153" s="21">
        <f t="shared" si="38"/>
        <v>0</v>
      </c>
      <c r="Q153" s="21">
        <f t="shared" si="38"/>
        <v>0</v>
      </c>
      <c r="R153" s="21">
        <f t="shared" si="38"/>
        <v>0</v>
      </c>
      <c r="S153" s="21">
        <f t="shared" si="38"/>
        <v>0</v>
      </c>
      <c r="T153" s="21">
        <f t="shared" si="38"/>
        <v>0</v>
      </c>
      <c r="U153" s="21">
        <f t="shared" si="38"/>
        <v>0</v>
      </c>
      <c r="V153" s="21">
        <f t="shared" si="38"/>
        <v>0</v>
      </c>
      <c r="W153" s="21">
        <f t="shared" si="38"/>
        <v>0</v>
      </c>
      <c r="X153" s="21">
        <f t="shared" si="38"/>
        <v>0</v>
      </c>
      <c r="Y153" s="21">
        <f t="shared" si="38"/>
        <v>0</v>
      </c>
      <c r="Z153" s="21">
        <f t="shared" si="38"/>
        <v>0</v>
      </c>
      <c r="AA153" s="21">
        <f t="shared" si="38"/>
        <v>0</v>
      </c>
      <c r="AB153" s="21">
        <f t="shared" si="38"/>
        <v>0</v>
      </c>
      <c r="AC153" s="21">
        <f t="shared" si="38"/>
        <v>0</v>
      </c>
      <c r="AD153" s="21">
        <f t="shared" si="38"/>
        <v>0</v>
      </c>
      <c r="AE153" s="21">
        <f t="shared" si="38"/>
        <v>0</v>
      </c>
      <c r="AF153" s="21">
        <f t="shared" si="38"/>
        <v>0</v>
      </c>
      <c r="AG153" s="21">
        <f t="shared" si="38"/>
        <v>0</v>
      </c>
      <c r="AH153" s="21">
        <f t="shared" si="38"/>
        <v>0</v>
      </c>
      <c r="AI153" s="21">
        <f t="shared" si="38"/>
        <v>0</v>
      </c>
      <c r="AJ153" s="45">
        <f>SUM(F153:AI153)</f>
        <v>0</v>
      </c>
    </row>
    <row r="154" spans="2:36" x14ac:dyDescent="0.25">
      <c r="C154" s="19" t="s">
        <v>158</v>
      </c>
      <c r="F154" s="21">
        <f>F153*$D$35</f>
        <v>0</v>
      </c>
      <c r="G154" s="21">
        <f t="shared" ref="G154:AI154" si="39">G153*$D$35</f>
        <v>0</v>
      </c>
      <c r="H154" s="21">
        <f t="shared" si="39"/>
        <v>0</v>
      </c>
      <c r="I154" s="21">
        <f t="shared" si="39"/>
        <v>0</v>
      </c>
      <c r="J154" s="21">
        <f t="shared" si="39"/>
        <v>0</v>
      </c>
      <c r="K154" s="21">
        <f t="shared" si="39"/>
        <v>0</v>
      </c>
      <c r="L154" s="21">
        <f t="shared" si="39"/>
        <v>0</v>
      </c>
      <c r="M154" s="21">
        <f t="shared" si="39"/>
        <v>0</v>
      </c>
      <c r="N154" s="21">
        <f t="shared" si="39"/>
        <v>0</v>
      </c>
      <c r="O154" s="21">
        <f t="shared" si="39"/>
        <v>0</v>
      </c>
      <c r="P154" s="21">
        <f t="shared" si="39"/>
        <v>0</v>
      </c>
      <c r="Q154" s="21">
        <f t="shared" si="39"/>
        <v>0</v>
      </c>
      <c r="R154" s="21">
        <f t="shared" si="39"/>
        <v>0</v>
      </c>
      <c r="S154" s="21">
        <f t="shared" si="39"/>
        <v>0</v>
      </c>
      <c r="T154" s="21">
        <f t="shared" si="39"/>
        <v>0</v>
      </c>
      <c r="U154" s="21">
        <f t="shared" si="39"/>
        <v>0</v>
      </c>
      <c r="V154" s="21">
        <f t="shared" si="39"/>
        <v>0</v>
      </c>
      <c r="W154" s="21">
        <f t="shared" si="39"/>
        <v>0</v>
      </c>
      <c r="X154" s="21">
        <f t="shared" si="39"/>
        <v>0</v>
      </c>
      <c r="Y154" s="21">
        <f t="shared" si="39"/>
        <v>0</v>
      </c>
      <c r="Z154" s="21">
        <f t="shared" si="39"/>
        <v>0</v>
      </c>
      <c r="AA154" s="21">
        <f t="shared" si="39"/>
        <v>0</v>
      </c>
      <c r="AB154" s="21">
        <f t="shared" si="39"/>
        <v>0</v>
      </c>
      <c r="AC154" s="21">
        <f t="shared" si="39"/>
        <v>0</v>
      </c>
      <c r="AD154" s="21">
        <f t="shared" si="39"/>
        <v>0</v>
      </c>
      <c r="AE154" s="21">
        <f t="shared" si="39"/>
        <v>0</v>
      </c>
      <c r="AF154" s="21">
        <f t="shared" si="39"/>
        <v>0</v>
      </c>
      <c r="AG154" s="21">
        <f t="shared" si="39"/>
        <v>0</v>
      </c>
      <c r="AH154" s="21">
        <f t="shared" si="39"/>
        <v>0</v>
      </c>
      <c r="AI154" s="21">
        <f t="shared" si="39"/>
        <v>0</v>
      </c>
      <c r="AJ154" s="45">
        <f>SUM(F154:AI154)</f>
        <v>0</v>
      </c>
    </row>
    <row r="155" spans="2:36" x14ac:dyDescent="0.25">
      <c r="C155" s="19" t="s">
        <v>159</v>
      </c>
      <c r="F155" s="21">
        <f>F153*$D$36</f>
        <v>0</v>
      </c>
      <c r="G155" s="21">
        <f t="shared" ref="G155:AI155" si="40">G153*$D$36</f>
        <v>0</v>
      </c>
      <c r="H155" s="21">
        <f t="shared" si="40"/>
        <v>0</v>
      </c>
      <c r="I155" s="21">
        <f t="shared" si="40"/>
        <v>0</v>
      </c>
      <c r="J155" s="21">
        <f t="shared" si="40"/>
        <v>0</v>
      </c>
      <c r="K155" s="21">
        <f t="shared" si="40"/>
        <v>0</v>
      </c>
      <c r="L155" s="21">
        <f t="shared" si="40"/>
        <v>0</v>
      </c>
      <c r="M155" s="21">
        <f t="shared" si="40"/>
        <v>0</v>
      </c>
      <c r="N155" s="21">
        <f t="shared" si="40"/>
        <v>0</v>
      </c>
      <c r="O155" s="21">
        <f t="shared" si="40"/>
        <v>0</v>
      </c>
      <c r="P155" s="21">
        <f t="shared" si="40"/>
        <v>0</v>
      </c>
      <c r="Q155" s="21">
        <f t="shared" si="40"/>
        <v>0</v>
      </c>
      <c r="R155" s="21">
        <f t="shared" si="40"/>
        <v>0</v>
      </c>
      <c r="S155" s="21">
        <f t="shared" si="40"/>
        <v>0</v>
      </c>
      <c r="T155" s="21">
        <f t="shared" si="40"/>
        <v>0</v>
      </c>
      <c r="U155" s="21">
        <f t="shared" si="40"/>
        <v>0</v>
      </c>
      <c r="V155" s="21">
        <f t="shared" si="40"/>
        <v>0</v>
      </c>
      <c r="W155" s="21">
        <f t="shared" si="40"/>
        <v>0</v>
      </c>
      <c r="X155" s="21">
        <f t="shared" si="40"/>
        <v>0</v>
      </c>
      <c r="Y155" s="21">
        <f t="shared" si="40"/>
        <v>0</v>
      </c>
      <c r="Z155" s="21">
        <f t="shared" si="40"/>
        <v>0</v>
      </c>
      <c r="AA155" s="21">
        <f t="shared" si="40"/>
        <v>0</v>
      </c>
      <c r="AB155" s="21">
        <f t="shared" si="40"/>
        <v>0</v>
      </c>
      <c r="AC155" s="21">
        <f t="shared" si="40"/>
        <v>0</v>
      </c>
      <c r="AD155" s="21">
        <f t="shared" si="40"/>
        <v>0</v>
      </c>
      <c r="AE155" s="21">
        <f t="shared" si="40"/>
        <v>0</v>
      </c>
      <c r="AF155" s="21">
        <f t="shared" si="40"/>
        <v>0</v>
      </c>
      <c r="AG155" s="21">
        <f t="shared" si="40"/>
        <v>0</v>
      </c>
      <c r="AH155" s="21">
        <f t="shared" si="40"/>
        <v>0</v>
      </c>
      <c r="AI155" s="21">
        <f t="shared" si="40"/>
        <v>0</v>
      </c>
      <c r="AJ155" s="45">
        <f>SUM(F155:AI155)</f>
        <v>0</v>
      </c>
    </row>
    <row r="156" spans="2:36" x14ac:dyDescent="0.25">
      <c r="C156" s="19" t="s">
        <v>160</v>
      </c>
      <c r="F156" s="21">
        <f t="shared" ref="F156:AI156" si="41">F150*(1/((1+$D$2)^F$8))</f>
        <v>0</v>
      </c>
      <c r="G156" s="21">
        <f t="shared" si="41"/>
        <v>0</v>
      </c>
      <c r="H156" s="21">
        <f t="shared" si="41"/>
        <v>0</v>
      </c>
      <c r="I156" s="21">
        <f t="shared" si="41"/>
        <v>0</v>
      </c>
      <c r="J156" s="21">
        <f t="shared" si="41"/>
        <v>0</v>
      </c>
      <c r="K156" s="21">
        <f t="shared" si="41"/>
        <v>0</v>
      </c>
      <c r="L156" s="21">
        <f t="shared" si="41"/>
        <v>0</v>
      </c>
      <c r="M156" s="21">
        <f t="shared" si="41"/>
        <v>0</v>
      </c>
      <c r="N156" s="21">
        <f t="shared" si="41"/>
        <v>0</v>
      </c>
      <c r="O156" s="21">
        <f t="shared" si="41"/>
        <v>0</v>
      </c>
      <c r="P156" s="21">
        <f t="shared" si="41"/>
        <v>0</v>
      </c>
      <c r="Q156" s="21">
        <f t="shared" si="41"/>
        <v>0</v>
      </c>
      <c r="R156" s="21">
        <f t="shared" si="41"/>
        <v>0</v>
      </c>
      <c r="S156" s="21">
        <f t="shared" si="41"/>
        <v>0</v>
      </c>
      <c r="T156" s="21">
        <f t="shared" si="41"/>
        <v>0</v>
      </c>
      <c r="U156" s="21">
        <f t="shared" si="41"/>
        <v>0</v>
      </c>
      <c r="V156" s="21">
        <f t="shared" si="41"/>
        <v>0</v>
      </c>
      <c r="W156" s="21">
        <f t="shared" si="41"/>
        <v>0</v>
      </c>
      <c r="X156" s="21">
        <f t="shared" si="41"/>
        <v>0</v>
      </c>
      <c r="Y156" s="21">
        <f t="shared" si="41"/>
        <v>0</v>
      </c>
      <c r="Z156" s="21">
        <f t="shared" si="41"/>
        <v>0</v>
      </c>
      <c r="AA156" s="21">
        <f t="shared" si="41"/>
        <v>0</v>
      </c>
      <c r="AB156" s="21">
        <f t="shared" si="41"/>
        <v>0</v>
      </c>
      <c r="AC156" s="21">
        <f t="shared" si="41"/>
        <v>0</v>
      </c>
      <c r="AD156" s="21">
        <f t="shared" si="41"/>
        <v>0</v>
      </c>
      <c r="AE156" s="21">
        <f t="shared" si="41"/>
        <v>0</v>
      </c>
      <c r="AF156" s="21">
        <f t="shared" si="41"/>
        <v>0</v>
      </c>
      <c r="AG156" s="21">
        <f t="shared" si="41"/>
        <v>0</v>
      </c>
      <c r="AH156" s="21">
        <f t="shared" si="41"/>
        <v>0</v>
      </c>
      <c r="AI156" s="21">
        <f t="shared" si="41"/>
        <v>0</v>
      </c>
      <c r="AJ156" s="45">
        <f>SUM(F156:AI156)</f>
        <v>0</v>
      </c>
    </row>
    <row r="158" spans="2:36" x14ac:dyDescent="0.25">
      <c r="B158" s="16" t="s">
        <v>370</v>
      </c>
      <c r="C158" s="16" t="s">
        <v>371</v>
      </c>
    </row>
    <row r="159" spans="2:36" x14ac:dyDescent="0.25">
      <c r="B159" s="46" t="s">
        <v>52</v>
      </c>
      <c r="C159" s="16" t="s">
        <v>124</v>
      </c>
      <c r="D159" s="16" t="s">
        <v>131</v>
      </c>
    </row>
    <row r="160" spans="2:36" x14ac:dyDescent="0.25">
      <c r="B160" s="46"/>
      <c r="C160" s="35" t="s">
        <v>125</v>
      </c>
      <c r="D160" s="34">
        <f>'Externality Values'!G14</f>
        <v>7.9183673469387737E-3</v>
      </c>
    </row>
    <row r="161" spans="2:10" x14ac:dyDescent="0.25">
      <c r="B161" s="46"/>
      <c r="C161" s="35" t="s">
        <v>126</v>
      </c>
      <c r="D161" s="34">
        <f>'Externality Values'!G15</f>
        <v>7.0000000000000007E-2</v>
      </c>
    </row>
    <row r="162" spans="2:10" x14ac:dyDescent="0.25">
      <c r="B162" s="46"/>
      <c r="C162" s="35" t="s">
        <v>127</v>
      </c>
      <c r="D162" s="34">
        <f>'Externality Values'!G16</f>
        <v>0</v>
      </c>
    </row>
    <row r="163" spans="2:10" x14ac:dyDescent="0.25">
      <c r="B163" s="46"/>
      <c r="C163" s="35" t="s">
        <v>128</v>
      </c>
      <c r="D163" s="34">
        <f>'Externality Values'!G17</f>
        <v>0.01</v>
      </c>
    </row>
    <row r="164" spans="2:10" x14ac:dyDescent="0.25">
      <c r="B164" s="46"/>
      <c r="C164" s="35" t="s">
        <v>129</v>
      </c>
      <c r="D164" s="34">
        <f>'Externality Values'!G18</f>
        <v>8.666666666666667E-2</v>
      </c>
    </row>
    <row r="165" spans="2:10" x14ac:dyDescent="0.25">
      <c r="B165" s="46"/>
      <c r="C165" s="35" t="s">
        <v>130</v>
      </c>
      <c r="D165" s="34">
        <f>'Externality Values'!G19</f>
        <v>0</v>
      </c>
      <c r="F165" s="130"/>
      <c r="G165" s="130"/>
      <c r="H165" s="130"/>
      <c r="I165" s="130"/>
      <c r="J165" s="130"/>
    </row>
    <row r="166" spans="2:10" x14ac:dyDescent="0.25">
      <c r="B166" s="46"/>
      <c r="C166" s="35" t="s">
        <v>438</v>
      </c>
      <c r="D166" s="34">
        <f>SUM(D160:D165)</f>
        <v>0.17458503401360545</v>
      </c>
      <c r="F166" s="130"/>
      <c r="G166" s="130"/>
      <c r="H166" s="130"/>
      <c r="I166" s="130"/>
      <c r="J166" s="130"/>
    </row>
    <row r="167" spans="2:10" x14ac:dyDescent="0.25">
      <c r="B167" s="46" t="s">
        <v>388</v>
      </c>
      <c r="C167" s="30"/>
      <c r="D167" s="16" t="s">
        <v>132</v>
      </c>
      <c r="F167" s="130"/>
      <c r="G167" s="75"/>
      <c r="H167" s="75"/>
      <c r="I167" s="75"/>
      <c r="J167" s="130"/>
    </row>
    <row r="168" spans="2:10" x14ac:dyDescent="0.25">
      <c r="B168" s="16"/>
      <c r="C168" s="35" t="s">
        <v>125</v>
      </c>
      <c r="D168" s="30">
        <f>'Externality Values'!C3</f>
        <v>0.02</v>
      </c>
      <c r="F168" s="130"/>
      <c r="G168" s="75"/>
      <c r="H168" s="75"/>
      <c r="I168" s="75"/>
      <c r="J168" s="130"/>
    </row>
    <row r="169" spans="2:10" x14ac:dyDescent="0.25">
      <c r="B169" s="16"/>
      <c r="C169" s="35" t="s">
        <v>126</v>
      </c>
      <c r="D169" s="208">
        <f>'Externality Values'!C4</f>
        <v>0.3</v>
      </c>
      <c r="F169" s="130"/>
      <c r="G169" s="75"/>
      <c r="H169" s="75"/>
      <c r="I169" s="75"/>
      <c r="J169" s="130"/>
    </row>
    <row r="170" spans="2:10" x14ac:dyDescent="0.25">
      <c r="B170" s="16"/>
      <c r="C170" s="35" t="s">
        <v>127</v>
      </c>
      <c r="D170" s="208">
        <f>'Externality Values'!C5</f>
        <v>0</v>
      </c>
      <c r="F170" s="130"/>
      <c r="G170" s="75"/>
      <c r="H170" s="75"/>
      <c r="I170" s="131"/>
      <c r="J170" s="130"/>
    </row>
    <row r="171" spans="2:10" x14ac:dyDescent="0.25">
      <c r="B171" s="16"/>
      <c r="C171" s="35" t="s">
        <v>128</v>
      </c>
      <c r="D171" s="208">
        <f>'Externality Values'!C6</f>
        <v>3.6999999999999998E-2</v>
      </c>
      <c r="F171" s="130"/>
      <c r="G171" s="75"/>
      <c r="H171" s="132"/>
      <c r="I171" s="131"/>
      <c r="J171" s="130"/>
    </row>
    <row r="172" spans="2:10" x14ac:dyDescent="0.25">
      <c r="B172" s="16"/>
      <c r="C172" s="35" t="s">
        <v>129</v>
      </c>
      <c r="D172" s="208">
        <f>'Externality Values'!C7</f>
        <v>0.11</v>
      </c>
      <c r="F172" s="130"/>
      <c r="G172" s="75"/>
      <c r="H172" s="75"/>
      <c r="I172" s="75"/>
      <c r="J172" s="130"/>
    </row>
    <row r="173" spans="2:10" x14ac:dyDescent="0.25">
      <c r="B173" s="16"/>
      <c r="C173" s="35" t="s">
        <v>130</v>
      </c>
      <c r="D173" s="208">
        <f>'Externality Values'!C8</f>
        <v>0</v>
      </c>
      <c r="F173" s="130"/>
      <c r="G173" s="75"/>
      <c r="H173" s="75"/>
      <c r="I173" s="131"/>
      <c r="J173" s="130"/>
    </row>
    <row r="174" spans="2:10" x14ac:dyDescent="0.25">
      <c r="B174" s="16"/>
      <c r="C174" s="35" t="s">
        <v>439</v>
      </c>
      <c r="D174" s="30">
        <f>SUM(D168:D173)</f>
        <v>0.46699999999999997</v>
      </c>
      <c r="F174" s="130"/>
      <c r="G174" s="75"/>
      <c r="H174" s="132"/>
      <c r="I174" s="131"/>
      <c r="J174" s="130"/>
    </row>
    <row r="175" spans="2:10" s="199" customFormat="1" x14ac:dyDescent="0.25">
      <c r="B175" s="16"/>
      <c r="C175" s="35"/>
      <c r="D175" s="208"/>
      <c r="F175" s="202"/>
      <c r="G175" s="75"/>
      <c r="H175" s="132"/>
      <c r="I175" s="131"/>
      <c r="J175" s="202"/>
    </row>
    <row r="176" spans="2:10" s="199" customFormat="1" x14ac:dyDescent="0.25">
      <c r="B176" s="16"/>
      <c r="C176" s="208" t="s">
        <v>374</v>
      </c>
      <c r="D176" s="34">
        <f>(D30*D166*D58)+(D31*D174)</f>
        <v>1.6175183673469389</v>
      </c>
      <c r="F176" s="202"/>
      <c r="G176" s="75"/>
      <c r="H176" s="132"/>
      <c r="I176" s="131"/>
      <c r="J176" s="202"/>
    </row>
    <row r="177" spans="2:36" s="199" customFormat="1" x14ac:dyDescent="0.25">
      <c r="B177" s="16"/>
      <c r="C177" s="208" t="str">
        <f>CONCATENATE("CPI Adjusted HV Externalities - ", $D$5, " - cents per km")</f>
        <v>CPI Adjusted HV Externalities - 2021 - cents per km</v>
      </c>
      <c r="D177" s="34">
        <f>D166*D58*'Externality Values'!$B$24</f>
        <v>7.8762120923135619</v>
      </c>
      <c r="F177" s="202"/>
      <c r="G177" s="75"/>
      <c r="H177" s="132"/>
      <c r="I177" s="131"/>
      <c r="J177" s="202"/>
    </row>
    <row r="178" spans="2:36" s="199" customFormat="1" x14ac:dyDescent="0.25">
      <c r="B178" s="16"/>
      <c r="C178" s="208" t="str">
        <f>CONCATENATE("CPI Adjusted LV Externalities - ", $D$5, " - cents per km")</f>
        <v>CPI Adjusted LV Externalities - 2021 - cents per km</v>
      </c>
      <c r="D178" s="34">
        <f>D174*'Externality Values'!$B$24</f>
        <v>0.5913878504672897</v>
      </c>
      <c r="F178" s="202"/>
      <c r="G178" s="133"/>
      <c r="H178" s="202"/>
      <c r="I178" s="202"/>
      <c r="J178" s="202"/>
    </row>
    <row r="179" spans="2:36" s="199" customFormat="1" x14ac:dyDescent="0.25">
      <c r="B179" s="16"/>
      <c r="C179" s="208" t="str">
        <f>CONCATENATE("CPI Adjusted Combined Externalities - ", $D$5, " - cents per km")</f>
        <v>CPI Adjusted Combined Externalities - 2021 - cents per km</v>
      </c>
      <c r="D179" s="34">
        <f>D177*D30+D178*D31</f>
        <v>2.0483526988365441</v>
      </c>
      <c r="F179" s="202"/>
      <c r="G179" s="133"/>
      <c r="H179" s="202"/>
      <c r="I179" s="202"/>
      <c r="J179" s="202"/>
    </row>
    <row r="180" spans="2:36" x14ac:dyDescent="0.25">
      <c r="D180" s="3"/>
      <c r="G180" s="128"/>
    </row>
    <row r="181" spans="2:36" s="23" customFormat="1" x14ac:dyDescent="0.25">
      <c r="B181" s="138" t="s">
        <v>389</v>
      </c>
      <c r="C181" s="23" t="s">
        <v>413</v>
      </c>
      <c r="D181" s="139">
        <f>'Input sheet'!E54</f>
        <v>5</v>
      </c>
      <c r="G181" s="140"/>
    </row>
    <row r="182" spans="2:36" s="23" customFormat="1" x14ac:dyDescent="0.25">
      <c r="B182" s="138"/>
      <c r="C182" s="23" t="s">
        <v>414</v>
      </c>
      <c r="D182" s="139">
        <f>'Input sheet'!E55</f>
        <v>70</v>
      </c>
      <c r="G182" s="140"/>
    </row>
    <row r="183" spans="2:36" s="23" customFormat="1" x14ac:dyDescent="0.25">
      <c r="B183" s="138"/>
      <c r="C183" s="141" t="s">
        <v>104</v>
      </c>
      <c r="D183" s="139">
        <f>'Input sheet'!E56</f>
        <v>0</v>
      </c>
      <c r="G183" s="140"/>
    </row>
    <row r="184" spans="2:36" s="23" customFormat="1" x14ac:dyDescent="0.25">
      <c r="B184" s="138"/>
      <c r="C184" s="141"/>
      <c r="D184" s="139"/>
      <c r="G184" s="140"/>
    </row>
    <row r="185" spans="2:36" s="23" customFormat="1" x14ac:dyDescent="0.25">
      <c r="C185" s="23" t="s">
        <v>412</v>
      </c>
      <c r="D185" s="120">
        <f>'Input sheet'!E57</f>
        <v>0.5</v>
      </c>
    </row>
    <row r="186" spans="2:36" s="23" customFormat="1" x14ac:dyDescent="0.25">
      <c r="C186" s="23" t="s">
        <v>599</v>
      </c>
      <c r="D186" s="120">
        <f>'Input sheet'!E59</f>
        <v>1</v>
      </c>
    </row>
    <row r="187" spans="2:36" s="23" customFormat="1" x14ac:dyDescent="0.25">
      <c r="D187" s="139"/>
    </row>
    <row r="188" spans="2:36" s="23" customFormat="1" x14ac:dyDescent="0.25">
      <c r="C188" s="141"/>
      <c r="D188" s="139"/>
    </row>
    <row r="189" spans="2:36" s="23" customFormat="1" x14ac:dyDescent="0.25">
      <c r="D189" s="120"/>
    </row>
    <row r="190" spans="2:36" s="23" customFormat="1" x14ac:dyDescent="0.25">
      <c r="D190" s="120"/>
    </row>
    <row r="191" spans="2:36" s="23" customFormat="1" x14ac:dyDescent="0.25">
      <c r="C191" s="141"/>
    </row>
    <row r="192" spans="2:36" s="199" customFormat="1" ht="30" x14ac:dyDescent="0.25">
      <c r="C192" s="15" t="s">
        <v>415</v>
      </c>
      <c r="F192" s="134">
        <f t="shared" ref="F192:AI192" si="42">(F29*$D$181*$D$183*$D$185)*($D$186)</f>
        <v>0</v>
      </c>
      <c r="G192" s="134">
        <f t="shared" si="42"/>
        <v>0</v>
      </c>
      <c r="H192" s="134">
        <f t="shared" si="42"/>
        <v>0</v>
      </c>
      <c r="I192" s="134">
        <f t="shared" si="42"/>
        <v>0</v>
      </c>
      <c r="J192" s="134">
        <f t="shared" si="42"/>
        <v>0</v>
      </c>
      <c r="K192" s="134">
        <f t="shared" si="42"/>
        <v>0</v>
      </c>
      <c r="L192" s="134">
        <f t="shared" si="42"/>
        <v>0</v>
      </c>
      <c r="M192" s="134">
        <f t="shared" si="42"/>
        <v>0</v>
      </c>
      <c r="N192" s="134">
        <f t="shared" si="42"/>
        <v>0</v>
      </c>
      <c r="O192" s="134">
        <f t="shared" si="42"/>
        <v>0</v>
      </c>
      <c r="P192" s="134">
        <f t="shared" si="42"/>
        <v>0</v>
      </c>
      <c r="Q192" s="134">
        <f t="shared" si="42"/>
        <v>0</v>
      </c>
      <c r="R192" s="134">
        <f t="shared" si="42"/>
        <v>0</v>
      </c>
      <c r="S192" s="134">
        <f t="shared" si="42"/>
        <v>0</v>
      </c>
      <c r="T192" s="134">
        <f t="shared" si="42"/>
        <v>0</v>
      </c>
      <c r="U192" s="134">
        <f t="shared" si="42"/>
        <v>0</v>
      </c>
      <c r="V192" s="134">
        <f t="shared" si="42"/>
        <v>0</v>
      </c>
      <c r="W192" s="134">
        <f t="shared" si="42"/>
        <v>0</v>
      </c>
      <c r="X192" s="134">
        <f t="shared" si="42"/>
        <v>0</v>
      </c>
      <c r="Y192" s="134">
        <f t="shared" si="42"/>
        <v>0</v>
      </c>
      <c r="Z192" s="134">
        <f t="shared" si="42"/>
        <v>0</v>
      </c>
      <c r="AA192" s="134">
        <f t="shared" si="42"/>
        <v>0</v>
      </c>
      <c r="AB192" s="134">
        <f t="shared" si="42"/>
        <v>0</v>
      </c>
      <c r="AC192" s="134">
        <f t="shared" si="42"/>
        <v>0</v>
      </c>
      <c r="AD192" s="134">
        <f t="shared" si="42"/>
        <v>0</v>
      </c>
      <c r="AE192" s="134">
        <f t="shared" si="42"/>
        <v>0</v>
      </c>
      <c r="AF192" s="134">
        <f t="shared" si="42"/>
        <v>0</v>
      </c>
      <c r="AG192" s="134">
        <f t="shared" si="42"/>
        <v>0</v>
      </c>
      <c r="AH192" s="134">
        <f t="shared" si="42"/>
        <v>0</v>
      </c>
      <c r="AI192" s="134">
        <f t="shared" si="42"/>
        <v>0</v>
      </c>
      <c r="AJ192" s="23"/>
    </row>
    <row r="193" spans="3:36" s="199" customFormat="1" x14ac:dyDescent="0.25">
      <c r="C193" s="15" t="s">
        <v>416</v>
      </c>
      <c r="D193" s="14"/>
      <c r="F193" s="134">
        <f>$D$182</f>
        <v>70</v>
      </c>
      <c r="G193" s="134">
        <f t="shared" ref="G193:AI193" si="43">$D$182</f>
        <v>70</v>
      </c>
      <c r="H193" s="134">
        <f t="shared" si="43"/>
        <v>70</v>
      </c>
      <c r="I193" s="134">
        <f t="shared" si="43"/>
        <v>70</v>
      </c>
      <c r="J193" s="134">
        <f t="shared" si="43"/>
        <v>70</v>
      </c>
      <c r="K193" s="134">
        <f t="shared" si="43"/>
        <v>70</v>
      </c>
      <c r="L193" s="134">
        <f t="shared" si="43"/>
        <v>70</v>
      </c>
      <c r="M193" s="134">
        <f t="shared" si="43"/>
        <v>70</v>
      </c>
      <c r="N193" s="134">
        <f t="shared" si="43"/>
        <v>70</v>
      </c>
      <c r="O193" s="134">
        <f t="shared" si="43"/>
        <v>70</v>
      </c>
      <c r="P193" s="134">
        <f t="shared" si="43"/>
        <v>70</v>
      </c>
      <c r="Q193" s="134">
        <f t="shared" si="43"/>
        <v>70</v>
      </c>
      <c r="R193" s="134">
        <f t="shared" si="43"/>
        <v>70</v>
      </c>
      <c r="S193" s="134">
        <f t="shared" si="43"/>
        <v>70</v>
      </c>
      <c r="T193" s="134">
        <f t="shared" si="43"/>
        <v>70</v>
      </c>
      <c r="U193" s="134">
        <f t="shared" si="43"/>
        <v>70</v>
      </c>
      <c r="V193" s="134">
        <f t="shared" si="43"/>
        <v>70</v>
      </c>
      <c r="W193" s="134">
        <f t="shared" si="43"/>
        <v>70</v>
      </c>
      <c r="X193" s="134">
        <f t="shared" si="43"/>
        <v>70</v>
      </c>
      <c r="Y193" s="134">
        <f t="shared" si="43"/>
        <v>70</v>
      </c>
      <c r="Z193" s="134">
        <f t="shared" si="43"/>
        <v>70</v>
      </c>
      <c r="AA193" s="134">
        <f t="shared" si="43"/>
        <v>70</v>
      </c>
      <c r="AB193" s="134">
        <f t="shared" si="43"/>
        <v>70</v>
      </c>
      <c r="AC193" s="134">
        <f t="shared" si="43"/>
        <v>70</v>
      </c>
      <c r="AD193" s="134">
        <f t="shared" si="43"/>
        <v>70</v>
      </c>
      <c r="AE193" s="134">
        <f t="shared" si="43"/>
        <v>70</v>
      </c>
      <c r="AF193" s="134">
        <f t="shared" si="43"/>
        <v>70</v>
      </c>
      <c r="AG193" s="134">
        <f t="shared" si="43"/>
        <v>70</v>
      </c>
      <c r="AH193" s="134">
        <f t="shared" si="43"/>
        <v>70</v>
      </c>
      <c r="AI193" s="134">
        <f t="shared" si="43"/>
        <v>70</v>
      </c>
      <c r="AJ193" s="23"/>
    </row>
    <row r="194" spans="3:36" s="199" customFormat="1" x14ac:dyDescent="0.25">
      <c r="C194" s="199" t="s">
        <v>373</v>
      </c>
      <c r="F194" s="134">
        <f>IFERROR((F192/F193), 0)</f>
        <v>0</v>
      </c>
      <c r="G194" s="134">
        <f t="shared" ref="G194:AI194" si="44">IFERROR((G192/G193), 0)</f>
        <v>0</v>
      </c>
      <c r="H194" s="134">
        <f t="shared" si="44"/>
        <v>0</v>
      </c>
      <c r="I194" s="134">
        <f t="shared" si="44"/>
        <v>0</v>
      </c>
      <c r="J194" s="134">
        <f t="shared" si="44"/>
        <v>0</v>
      </c>
      <c r="K194" s="134">
        <f t="shared" si="44"/>
        <v>0</v>
      </c>
      <c r="L194" s="134">
        <f t="shared" si="44"/>
        <v>0</v>
      </c>
      <c r="M194" s="134">
        <f t="shared" si="44"/>
        <v>0</v>
      </c>
      <c r="N194" s="134">
        <f t="shared" si="44"/>
        <v>0</v>
      </c>
      <c r="O194" s="134">
        <f t="shared" si="44"/>
        <v>0</v>
      </c>
      <c r="P194" s="134">
        <f t="shared" si="44"/>
        <v>0</v>
      </c>
      <c r="Q194" s="134">
        <f t="shared" si="44"/>
        <v>0</v>
      </c>
      <c r="R194" s="134">
        <f t="shared" si="44"/>
        <v>0</v>
      </c>
      <c r="S194" s="134">
        <f t="shared" si="44"/>
        <v>0</v>
      </c>
      <c r="T194" s="134">
        <f t="shared" si="44"/>
        <v>0</v>
      </c>
      <c r="U194" s="134">
        <f t="shared" si="44"/>
        <v>0</v>
      </c>
      <c r="V194" s="134">
        <f t="shared" si="44"/>
        <v>0</v>
      </c>
      <c r="W194" s="134">
        <f t="shared" si="44"/>
        <v>0</v>
      </c>
      <c r="X194" s="134">
        <f t="shared" si="44"/>
        <v>0</v>
      </c>
      <c r="Y194" s="134">
        <f t="shared" si="44"/>
        <v>0</v>
      </c>
      <c r="Z194" s="134">
        <f t="shared" si="44"/>
        <v>0</v>
      </c>
      <c r="AA194" s="134">
        <f t="shared" si="44"/>
        <v>0</v>
      </c>
      <c r="AB194" s="134">
        <f t="shared" si="44"/>
        <v>0</v>
      </c>
      <c r="AC194" s="134">
        <f t="shared" si="44"/>
        <v>0</v>
      </c>
      <c r="AD194" s="134">
        <f t="shared" si="44"/>
        <v>0</v>
      </c>
      <c r="AE194" s="134">
        <f t="shared" si="44"/>
        <v>0</v>
      </c>
      <c r="AF194" s="134">
        <f t="shared" si="44"/>
        <v>0</v>
      </c>
      <c r="AG194" s="134">
        <f t="shared" si="44"/>
        <v>0</v>
      </c>
      <c r="AH194" s="134">
        <f t="shared" si="44"/>
        <v>0</v>
      </c>
      <c r="AI194" s="134">
        <f t="shared" si="44"/>
        <v>0</v>
      </c>
      <c r="AJ194" s="23"/>
    </row>
    <row r="195" spans="3:36" s="199" customFormat="1" x14ac:dyDescent="0.25">
      <c r="C195" s="129" t="s">
        <v>417</v>
      </c>
      <c r="F195" s="134">
        <f>F194*$D$30*$D$61</f>
        <v>0</v>
      </c>
      <c r="G195" s="134">
        <f t="shared" ref="G195:AI195" si="45">G194*$D$30*$D$61</f>
        <v>0</v>
      </c>
      <c r="H195" s="134">
        <f t="shared" si="45"/>
        <v>0</v>
      </c>
      <c r="I195" s="134">
        <f t="shared" si="45"/>
        <v>0</v>
      </c>
      <c r="J195" s="134">
        <f t="shared" si="45"/>
        <v>0</v>
      </c>
      <c r="K195" s="134">
        <f t="shared" si="45"/>
        <v>0</v>
      </c>
      <c r="L195" s="134">
        <f t="shared" si="45"/>
        <v>0</v>
      </c>
      <c r="M195" s="134">
        <f t="shared" si="45"/>
        <v>0</v>
      </c>
      <c r="N195" s="134">
        <f t="shared" si="45"/>
        <v>0</v>
      </c>
      <c r="O195" s="134">
        <f t="shared" si="45"/>
        <v>0</v>
      </c>
      <c r="P195" s="134">
        <f t="shared" si="45"/>
        <v>0</v>
      </c>
      <c r="Q195" s="134">
        <f t="shared" si="45"/>
        <v>0</v>
      </c>
      <c r="R195" s="134">
        <f t="shared" si="45"/>
        <v>0</v>
      </c>
      <c r="S195" s="134">
        <f t="shared" si="45"/>
        <v>0</v>
      </c>
      <c r="T195" s="134">
        <f t="shared" si="45"/>
        <v>0</v>
      </c>
      <c r="U195" s="134">
        <f t="shared" si="45"/>
        <v>0</v>
      </c>
      <c r="V195" s="134">
        <f t="shared" si="45"/>
        <v>0</v>
      </c>
      <c r="W195" s="134">
        <f t="shared" si="45"/>
        <v>0</v>
      </c>
      <c r="X195" s="134">
        <f t="shared" si="45"/>
        <v>0</v>
      </c>
      <c r="Y195" s="134">
        <f t="shared" si="45"/>
        <v>0</v>
      </c>
      <c r="Z195" s="134">
        <f t="shared" si="45"/>
        <v>0</v>
      </c>
      <c r="AA195" s="134">
        <f t="shared" si="45"/>
        <v>0</v>
      </c>
      <c r="AB195" s="134">
        <f t="shared" si="45"/>
        <v>0</v>
      </c>
      <c r="AC195" s="134">
        <f t="shared" si="45"/>
        <v>0</v>
      </c>
      <c r="AD195" s="134">
        <f t="shared" si="45"/>
        <v>0</v>
      </c>
      <c r="AE195" s="134">
        <f t="shared" si="45"/>
        <v>0</v>
      </c>
      <c r="AF195" s="134">
        <f t="shared" si="45"/>
        <v>0</v>
      </c>
      <c r="AG195" s="134">
        <f t="shared" si="45"/>
        <v>0</v>
      </c>
      <c r="AH195" s="134">
        <f t="shared" si="45"/>
        <v>0</v>
      </c>
      <c r="AI195" s="134">
        <f t="shared" si="45"/>
        <v>0</v>
      </c>
      <c r="AJ195" s="23"/>
    </row>
    <row r="196" spans="3:36" s="199" customFormat="1" x14ac:dyDescent="0.25">
      <c r="C196" s="129" t="s">
        <v>418</v>
      </c>
      <c r="F196" s="134">
        <f>F194*$D$31*$D$53</f>
        <v>0</v>
      </c>
      <c r="G196" s="134">
        <f t="shared" ref="G196:AI196" si="46">G194*$D$31*$D$53</f>
        <v>0</v>
      </c>
      <c r="H196" s="134">
        <f t="shared" si="46"/>
        <v>0</v>
      </c>
      <c r="I196" s="134">
        <f t="shared" si="46"/>
        <v>0</v>
      </c>
      <c r="J196" s="134">
        <f t="shared" si="46"/>
        <v>0</v>
      </c>
      <c r="K196" s="134">
        <f t="shared" si="46"/>
        <v>0</v>
      </c>
      <c r="L196" s="134">
        <f t="shared" si="46"/>
        <v>0</v>
      </c>
      <c r="M196" s="134">
        <f t="shared" si="46"/>
        <v>0</v>
      </c>
      <c r="N196" s="134">
        <f t="shared" si="46"/>
        <v>0</v>
      </c>
      <c r="O196" s="134">
        <f t="shared" si="46"/>
        <v>0</v>
      </c>
      <c r="P196" s="134">
        <f t="shared" si="46"/>
        <v>0</v>
      </c>
      <c r="Q196" s="134">
        <f t="shared" si="46"/>
        <v>0</v>
      </c>
      <c r="R196" s="134">
        <f t="shared" si="46"/>
        <v>0</v>
      </c>
      <c r="S196" s="134">
        <f t="shared" si="46"/>
        <v>0</v>
      </c>
      <c r="T196" s="134">
        <f t="shared" si="46"/>
        <v>0</v>
      </c>
      <c r="U196" s="134">
        <f t="shared" si="46"/>
        <v>0</v>
      </c>
      <c r="V196" s="134">
        <f t="shared" si="46"/>
        <v>0</v>
      </c>
      <c r="W196" s="134">
        <f t="shared" si="46"/>
        <v>0</v>
      </c>
      <c r="X196" s="134">
        <f t="shared" si="46"/>
        <v>0</v>
      </c>
      <c r="Y196" s="134">
        <f t="shared" si="46"/>
        <v>0</v>
      </c>
      <c r="Z196" s="134">
        <f t="shared" si="46"/>
        <v>0</v>
      </c>
      <c r="AA196" s="134">
        <f t="shared" si="46"/>
        <v>0</v>
      </c>
      <c r="AB196" s="134">
        <f t="shared" si="46"/>
        <v>0</v>
      </c>
      <c r="AC196" s="134">
        <f t="shared" si="46"/>
        <v>0</v>
      </c>
      <c r="AD196" s="134">
        <f t="shared" si="46"/>
        <v>0</v>
      </c>
      <c r="AE196" s="134">
        <f t="shared" si="46"/>
        <v>0</v>
      </c>
      <c r="AF196" s="134">
        <f t="shared" si="46"/>
        <v>0</v>
      </c>
      <c r="AG196" s="134">
        <f t="shared" si="46"/>
        <v>0</v>
      </c>
      <c r="AH196" s="134">
        <f t="shared" si="46"/>
        <v>0</v>
      </c>
      <c r="AI196" s="134">
        <f t="shared" si="46"/>
        <v>0</v>
      </c>
      <c r="AJ196" s="23"/>
    </row>
    <row r="197" spans="3:36" s="199" customFormat="1" x14ac:dyDescent="0.25">
      <c r="C197" s="199" t="s">
        <v>369</v>
      </c>
      <c r="D197" s="3"/>
      <c r="F197" s="134">
        <f>F192*$D$30*$D$109/100</f>
        <v>0</v>
      </c>
      <c r="G197" s="134">
        <f t="shared" ref="G197:AI197" si="47">G192*$D$30*$D$109/100</f>
        <v>0</v>
      </c>
      <c r="H197" s="134">
        <f t="shared" si="47"/>
        <v>0</v>
      </c>
      <c r="I197" s="134">
        <f t="shared" si="47"/>
        <v>0</v>
      </c>
      <c r="J197" s="134">
        <f t="shared" si="47"/>
        <v>0</v>
      </c>
      <c r="K197" s="134">
        <f t="shared" si="47"/>
        <v>0</v>
      </c>
      <c r="L197" s="134">
        <f t="shared" si="47"/>
        <v>0</v>
      </c>
      <c r="M197" s="134">
        <f t="shared" si="47"/>
        <v>0</v>
      </c>
      <c r="N197" s="134">
        <f t="shared" si="47"/>
        <v>0</v>
      </c>
      <c r="O197" s="134">
        <f t="shared" si="47"/>
        <v>0</v>
      </c>
      <c r="P197" s="134">
        <f t="shared" si="47"/>
        <v>0</v>
      </c>
      <c r="Q197" s="134">
        <f t="shared" si="47"/>
        <v>0</v>
      </c>
      <c r="R197" s="134">
        <f t="shared" si="47"/>
        <v>0</v>
      </c>
      <c r="S197" s="134">
        <f t="shared" si="47"/>
        <v>0</v>
      </c>
      <c r="T197" s="134">
        <f t="shared" si="47"/>
        <v>0</v>
      </c>
      <c r="U197" s="134">
        <f t="shared" si="47"/>
        <v>0</v>
      </c>
      <c r="V197" s="134">
        <f t="shared" si="47"/>
        <v>0</v>
      </c>
      <c r="W197" s="134">
        <f t="shared" si="47"/>
        <v>0</v>
      </c>
      <c r="X197" s="134">
        <f t="shared" si="47"/>
        <v>0</v>
      </c>
      <c r="Y197" s="134">
        <f t="shared" si="47"/>
        <v>0</v>
      </c>
      <c r="Z197" s="134">
        <f t="shared" si="47"/>
        <v>0</v>
      </c>
      <c r="AA197" s="134">
        <f t="shared" si="47"/>
        <v>0</v>
      </c>
      <c r="AB197" s="134">
        <f t="shared" si="47"/>
        <v>0</v>
      </c>
      <c r="AC197" s="134">
        <f t="shared" si="47"/>
        <v>0</v>
      </c>
      <c r="AD197" s="134">
        <f t="shared" si="47"/>
        <v>0</v>
      </c>
      <c r="AE197" s="134">
        <f t="shared" si="47"/>
        <v>0</v>
      </c>
      <c r="AF197" s="134">
        <f t="shared" si="47"/>
        <v>0</v>
      </c>
      <c r="AG197" s="134">
        <f t="shared" si="47"/>
        <v>0</v>
      </c>
      <c r="AH197" s="134">
        <f t="shared" si="47"/>
        <v>0</v>
      </c>
      <c r="AI197" s="134">
        <f t="shared" si="47"/>
        <v>0</v>
      </c>
      <c r="AJ197" s="23"/>
    </row>
    <row r="198" spans="3:36" s="199" customFormat="1" x14ac:dyDescent="0.25">
      <c r="C198" s="199" t="s">
        <v>419</v>
      </c>
      <c r="D198" s="3"/>
      <c r="F198" s="134">
        <f>F192*$D$31*$D$120/100</f>
        <v>0</v>
      </c>
      <c r="G198" s="134">
        <f t="shared" ref="G198:AI198" si="48">G192*$D$31*$D$120/100</f>
        <v>0</v>
      </c>
      <c r="H198" s="134">
        <f t="shared" si="48"/>
        <v>0</v>
      </c>
      <c r="I198" s="134">
        <f t="shared" si="48"/>
        <v>0</v>
      </c>
      <c r="J198" s="134">
        <f t="shared" si="48"/>
        <v>0</v>
      </c>
      <c r="K198" s="134">
        <f t="shared" si="48"/>
        <v>0</v>
      </c>
      <c r="L198" s="134">
        <f t="shared" si="48"/>
        <v>0</v>
      </c>
      <c r="M198" s="134">
        <f t="shared" si="48"/>
        <v>0</v>
      </c>
      <c r="N198" s="134">
        <f t="shared" si="48"/>
        <v>0</v>
      </c>
      <c r="O198" s="134">
        <f t="shared" si="48"/>
        <v>0</v>
      </c>
      <c r="P198" s="134">
        <f t="shared" si="48"/>
        <v>0</v>
      </c>
      <c r="Q198" s="134">
        <f t="shared" si="48"/>
        <v>0</v>
      </c>
      <c r="R198" s="134">
        <f t="shared" si="48"/>
        <v>0</v>
      </c>
      <c r="S198" s="134">
        <f t="shared" si="48"/>
        <v>0</v>
      </c>
      <c r="T198" s="134">
        <f t="shared" si="48"/>
        <v>0</v>
      </c>
      <c r="U198" s="134">
        <f t="shared" si="48"/>
        <v>0</v>
      </c>
      <c r="V198" s="134">
        <f t="shared" si="48"/>
        <v>0</v>
      </c>
      <c r="W198" s="134">
        <f t="shared" si="48"/>
        <v>0</v>
      </c>
      <c r="X198" s="134">
        <f t="shared" si="48"/>
        <v>0</v>
      </c>
      <c r="Y198" s="134">
        <f t="shared" si="48"/>
        <v>0</v>
      </c>
      <c r="Z198" s="134">
        <f t="shared" si="48"/>
        <v>0</v>
      </c>
      <c r="AA198" s="134">
        <f t="shared" si="48"/>
        <v>0</v>
      </c>
      <c r="AB198" s="134">
        <f t="shared" si="48"/>
        <v>0</v>
      </c>
      <c r="AC198" s="134">
        <f t="shared" si="48"/>
        <v>0</v>
      </c>
      <c r="AD198" s="134">
        <f t="shared" si="48"/>
        <v>0</v>
      </c>
      <c r="AE198" s="134">
        <f t="shared" si="48"/>
        <v>0</v>
      </c>
      <c r="AF198" s="134">
        <f t="shared" si="48"/>
        <v>0</v>
      </c>
      <c r="AG198" s="134">
        <f t="shared" si="48"/>
        <v>0</v>
      </c>
      <c r="AH198" s="134">
        <f t="shared" si="48"/>
        <v>0</v>
      </c>
      <c r="AI198" s="134">
        <f t="shared" si="48"/>
        <v>0</v>
      </c>
      <c r="AJ198" s="23"/>
    </row>
    <row r="199" spans="3:36" s="23" customFormat="1" x14ac:dyDescent="0.25">
      <c r="C199" s="23" t="s">
        <v>420</v>
      </c>
      <c r="F199" s="134">
        <f>(F192*$D$30*$D$177)/100</f>
        <v>0</v>
      </c>
      <c r="G199" s="134">
        <f t="shared" ref="G199:AI199" si="49">(G192*$D$30*$D$177)/100</f>
        <v>0</v>
      </c>
      <c r="H199" s="134">
        <f t="shared" si="49"/>
        <v>0</v>
      </c>
      <c r="I199" s="134">
        <f t="shared" si="49"/>
        <v>0</v>
      </c>
      <c r="J199" s="134">
        <f t="shared" si="49"/>
        <v>0</v>
      </c>
      <c r="K199" s="134">
        <f t="shared" si="49"/>
        <v>0</v>
      </c>
      <c r="L199" s="134">
        <f t="shared" si="49"/>
        <v>0</v>
      </c>
      <c r="M199" s="134">
        <f t="shared" si="49"/>
        <v>0</v>
      </c>
      <c r="N199" s="134">
        <f t="shared" si="49"/>
        <v>0</v>
      </c>
      <c r="O199" s="134">
        <f t="shared" si="49"/>
        <v>0</v>
      </c>
      <c r="P199" s="134">
        <f t="shared" si="49"/>
        <v>0</v>
      </c>
      <c r="Q199" s="134">
        <f t="shared" si="49"/>
        <v>0</v>
      </c>
      <c r="R199" s="134">
        <f t="shared" si="49"/>
        <v>0</v>
      </c>
      <c r="S199" s="134">
        <f t="shared" si="49"/>
        <v>0</v>
      </c>
      <c r="T199" s="134">
        <f t="shared" si="49"/>
        <v>0</v>
      </c>
      <c r="U199" s="134">
        <f t="shared" si="49"/>
        <v>0</v>
      </c>
      <c r="V199" s="134">
        <f t="shared" si="49"/>
        <v>0</v>
      </c>
      <c r="W199" s="134">
        <f t="shared" si="49"/>
        <v>0</v>
      </c>
      <c r="X199" s="134">
        <f t="shared" si="49"/>
        <v>0</v>
      </c>
      <c r="Y199" s="134">
        <f t="shared" si="49"/>
        <v>0</v>
      </c>
      <c r="Z199" s="134">
        <f t="shared" si="49"/>
        <v>0</v>
      </c>
      <c r="AA199" s="134">
        <f t="shared" si="49"/>
        <v>0</v>
      </c>
      <c r="AB199" s="134">
        <f t="shared" si="49"/>
        <v>0</v>
      </c>
      <c r="AC199" s="134">
        <f t="shared" si="49"/>
        <v>0</v>
      </c>
      <c r="AD199" s="134">
        <f t="shared" si="49"/>
        <v>0</v>
      </c>
      <c r="AE199" s="134">
        <f t="shared" si="49"/>
        <v>0</v>
      </c>
      <c r="AF199" s="134">
        <f t="shared" si="49"/>
        <v>0</v>
      </c>
      <c r="AG199" s="134">
        <f t="shared" si="49"/>
        <v>0</v>
      </c>
      <c r="AH199" s="134">
        <f t="shared" si="49"/>
        <v>0</v>
      </c>
      <c r="AI199" s="134">
        <f t="shared" si="49"/>
        <v>0</v>
      </c>
    </row>
    <row r="200" spans="3:36" s="199" customFormat="1" x14ac:dyDescent="0.25">
      <c r="C200" s="199" t="s">
        <v>421</v>
      </c>
      <c r="F200" s="134">
        <f>(F192*$D$31*$D$178)/100</f>
        <v>0</v>
      </c>
      <c r="G200" s="134">
        <f t="shared" ref="G200:AI200" si="50">(G192*$D$31*$D$178)/100</f>
        <v>0</v>
      </c>
      <c r="H200" s="134">
        <f t="shared" si="50"/>
        <v>0</v>
      </c>
      <c r="I200" s="134">
        <f t="shared" si="50"/>
        <v>0</v>
      </c>
      <c r="J200" s="134">
        <f t="shared" si="50"/>
        <v>0</v>
      </c>
      <c r="K200" s="134">
        <f t="shared" si="50"/>
        <v>0</v>
      </c>
      <c r="L200" s="134">
        <f t="shared" si="50"/>
        <v>0</v>
      </c>
      <c r="M200" s="134">
        <f t="shared" si="50"/>
        <v>0</v>
      </c>
      <c r="N200" s="134">
        <f t="shared" si="50"/>
        <v>0</v>
      </c>
      <c r="O200" s="134">
        <f t="shared" si="50"/>
        <v>0</v>
      </c>
      <c r="P200" s="134">
        <f t="shared" si="50"/>
        <v>0</v>
      </c>
      <c r="Q200" s="134">
        <f t="shared" si="50"/>
        <v>0</v>
      </c>
      <c r="R200" s="134">
        <f t="shared" si="50"/>
        <v>0</v>
      </c>
      <c r="S200" s="134">
        <f t="shared" si="50"/>
        <v>0</v>
      </c>
      <c r="T200" s="134">
        <f t="shared" si="50"/>
        <v>0</v>
      </c>
      <c r="U200" s="134">
        <f t="shared" si="50"/>
        <v>0</v>
      </c>
      <c r="V200" s="134">
        <f t="shared" si="50"/>
        <v>0</v>
      </c>
      <c r="W200" s="134">
        <f t="shared" si="50"/>
        <v>0</v>
      </c>
      <c r="X200" s="134">
        <f t="shared" si="50"/>
        <v>0</v>
      </c>
      <c r="Y200" s="134">
        <f t="shared" si="50"/>
        <v>0</v>
      </c>
      <c r="Z200" s="134">
        <f t="shared" si="50"/>
        <v>0</v>
      </c>
      <c r="AA200" s="134">
        <f t="shared" si="50"/>
        <v>0</v>
      </c>
      <c r="AB200" s="134">
        <f t="shared" si="50"/>
        <v>0</v>
      </c>
      <c r="AC200" s="134">
        <f t="shared" si="50"/>
        <v>0</v>
      </c>
      <c r="AD200" s="134">
        <f t="shared" si="50"/>
        <v>0</v>
      </c>
      <c r="AE200" s="134">
        <f t="shared" si="50"/>
        <v>0</v>
      </c>
      <c r="AF200" s="134">
        <f t="shared" si="50"/>
        <v>0</v>
      </c>
      <c r="AG200" s="134">
        <f t="shared" si="50"/>
        <v>0</v>
      </c>
      <c r="AH200" s="134">
        <f t="shared" si="50"/>
        <v>0</v>
      </c>
      <c r="AI200" s="134">
        <f t="shared" si="50"/>
        <v>0</v>
      </c>
      <c r="AJ200" s="23"/>
    </row>
    <row r="201" spans="3:36" s="199" customFormat="1" x14ac:dyDescent="0.25">
      <c r="C201" s="199" t="s">
        <v>372</v>
      </c>
      <c r="F201" s="134">
        <f>IF('Input sheet'!$E$21="Corridor", SUM(F195:F200), )</f>
        <v>0</v>
      </c>
      <c r="G201" s="134">
        <f>IF('Input sheet'!$E$21="Corridor", SUM(G195:G200), )</f>
        <v>0</v>
      </c>
      <c r="H201" s="134">
        <f>IF('Input sheet'!$E$21="Corridor", SUM(H195:H200), )</f>
        <v>0</v>
      </c>
      <c r="I201" s="134">
        <f>IF('Input sheet'!$E$21="Corridor", SUM(I195:I200), )</f>
        <v>0</v>
      </c>
      <c r="J201" s="134">
        <f>IF('Input sheet'!$E$21="Corridor", SUM(J195:J200), )</f>
        <v>0</v>
      </c>
      <c r="K201" s="134">
        <f>IF('Input sheet'!$E$21="Corridor", SUM(K195:K200), )</f>
        <v>0</v>
      </c>
      <c r="L201" s="134">
        <f>IF('Input sheet'!$E$21="Corridor", SUM(L195:L200), )</f>
        <v>0</v>
      </c>
      <c r="M201" s="134">
        <f>IF('Input sheet'!$E$21="Corridor", SUM(M195:M200), )</f>
        <v>0</v>
      </c>
      <c r="N201" s="134">
        <f>IF('Input sheet'!$E$21="Corridor", SUM(N195:N200), )</f>
        <v>0</v>
      </c>
      <c r="O201" s="134">
        <f>IF('Input sheet'!$E$21="Corridor", SUM(O195:O200), )</f>
        <v>0</v>
      </c>
      <c r="P201" s="134">
        <f>IF('Input sheet'!$E$21="Corridor", SUM(P195:P200), )</f>
        <v>0</v>
      </c>
      <c r="Q201" s="134">
        <f>IF('Input sheet'!$E$21="Corridor", SUM(Q195:Q200), )</f>
        <v>0</v>
      </c>
      <c r="R201" s="134">
        <f>IF('Input sheet'!$E$21="Corridor", SUM(R195:R200), )</f>
        <v>0</v>
      </c>
      <c r="S201" s="134">
        <f>IF('Input sheet'!$E$21="Corridor", SUM(S195:S200), )</f>
        <v>0</v>
      </c>
      <c r="T201" s="134">
        <f>IF('Input sheet'!$E$21="Corridor", SUM(T195:T200), )</f>
        <v>0</v>
      </c>
      <c r="U201" s="134">
        <f>IF('Input sheet'!$E$21="Corridor", SUM(U195:U200), )</f>
        <v>0</v>
      </c>
      <c r="V201" s="134">
        <f>IF('Input sheet'!$E$21="Corridor", SUM(V195:V200), )</f>
        <v>0</v>
      </c>
      <c r="W201" s="134">
        <f>IF('Input sheet'!$E$21="Corridor", SUM(W195:W200), )</f>
        <v>0</v>
      </c>
      <c r="X201" s="134">
        <f>IF('Input sheet'!$E$21="Corridor", SUM(X195:X200), )</f>
        <v>0</v>
      </c>
      <c r="Y201" s="134">
        <f>IF('Input sheet'!$E$21="Corridor", SUM(Y195:Y200), )</f>
        <v>0</v>
      </c>
      <c r="Z201" s="134">
        <f>IF('Input sheet'!$E$21="Corridor", SUM(Z195:Z200), )</f>
        <v>0</v>
      </c>
      <c r="AA201" s="134">
        <f>IF('Input sheet'!$E$21="Corridor", SUM(AA195:AA200), )</f>
        <v>0</v>
      </c>
      <c r="AB201" s="134">
        <f>IF('Input sheet'!$E$21="Corridor", SUM(AB195:AB200), )</f>
        <v>0</v>
      </c>
      <c r="AC201" s="134">
        <f>IF('Input sheet'!$E$21="Corridor", SUM(AC195:AC200), )</f>
        <v>0</v>
      </c>
      <c r="AD201" s="134">
        <f>IF('Input sheet'!$E$21="Corridor", SUM(AD195:AD200), )</f>
        <v>0</v>
      </c>
      <c r="AE201" s="134">
        <f>IF('Input sheet'!$E$21="Corridor", SUM(AE195:AE200), )</f>
        <v>0</v>
      </c>
      <c r="AF201" s="134">
        <f>IF('Input sheet'!$E$21="Corridor", SUM(AF195:AF200), )</f>
        <v>0</v>
      </c>
      <c r="AG201" s="134">
        <f>IF('Input sheet'!$E$21="Corridor", SUM(AG195:AG200), )</f>
        <v>0</v>
      </c>
      <c r="AH201" s="134">
        <f>IF('Input sheet'!$E$21="Corridor", SUM(AH195:AH200), )</f>
        <v>0</v>
      </c>
      <c r="AI201" s="134">
        <f>IF('Input sheet'!$E$21="Corridor", SUM(AI195:AI200), )</f>
        <v>0</v>
      </c>
      <c r="AJ201" s="23"/>
    </row>
    <row r="202" spans="3:36" s="23" customFormat="1" x14ac:dyDescent="0.25"/>
    <row r="203" spans="3:36" s="23" customFormat="1" x14ac:dyDescent="0.25">
      <c r="C203" s="142" t="s">
        <v>253</v>
      </c>
      <c r="F203" s="135">
        <f>F199</f>
        <v>0</v>
      </c>
      <c r="G203" s="135">
        <f t="shared" ref="G203:AI203" si="51">G199</f>
        <v>0</v>
      </c>
      <c r="H203" s="135">
        <f t="shared" si="51"/>
        <v>0</v>
      </c>
      <c r="I203" s="135">
        <f t="shared" si="51"/>
        <v>0</v>
      </c>
      <c r="J203" s="135">
        <f t="shared" si="51"/>
        <v>0</v>
      </c>
      <c r="K203" s="135">
        <f t="shared" si="51"/>
        <v>0</v>
      </c>
      <c r="L203" s="135">
        <f t="shared" si="51"/>
        <v>0</v>
      </c>
      <c r="M203" s="135">
        <f t="shared" si="51"/>
        <v>0</v>
      </c>
      <c r="N203" s="135">
        <f t="shared" si="51"/>
        <v>0</v>
      </c>
      <c r="O203" s="135">
        <f t="shared" si="51"/>
        <v>0</v>
      </c>
      <c r="P203" s="135">
        <f t="shared" si="51"/>
        <v>0</v>
      </c>
      <c r="Q203" s="135">
        <f t="shared" si="51"/>
        <v>0</v>
      </c>
      <c r="R203" s="135">
        <f t="shared" si="51"/>
        <v>0</v>
      </c>
      <c r="S203" s="135">
        <f t="shared" si="51"/>
        <v>0</v>
      </c>
      <c r="T203" s="135">
        <f t="shared" si="51"/>
        <v>0</v>
      </c>
      <c r="U203" s="135">
        <f t="shared" si="51"/>
        <v>0</v>
      </c>
      <c r="V203" s="135">
        <f t="shared" si="51"/>
        <v>0</v>
      </c>
      <c r="W203" s="135">
        <f t="shared" si="51"/>
        <v>0</v>
      </c>
      <c r="X203" s="135">
        <f t="shared" si="51"/>
        <v>0</v>
      </c>
      <c r="Y203" s="135">
        <f t="shared" si="51"/>
        <v>0</v>
      </c>
      <c r="Z203" s="135">
        <f t="shared" si="51"/>
        <v>0</v>
      </c>
      <c r="AA203" s="135">
        <f t="shared" si="51"/>
        <v>0</v>
      </c>
      <c r="AB203" s="135">
        <f t="shared" si="51"/>
        <v>0</v>
      </c>
      <c r="AC203" s="135">
        <f t="shared" si="51"/>
        <v>0</v>
      </c>
      <c r="AD203" s="135">
        <f t="shared" si="51"/>
        <v>0</v>
      </c>
      <c r="AE203" s="135">
        <f t="shared" si="51"/>
        <v>0</v>
      </c>
      <c r="AF203" s="135">
        <f t="shared" si="51"/>
        <v>0</v>
      </c>
      <c r="AG203" s="135">
        <f t="shared" si="51"/>
        <v>0</v>
      </c>
      <c r="AH203" s="135">
        <f t="shared" si="51"/>
        <v>0</v>
      </c>
      <c r="AI203" s="135">
        <f t="shared" si="51"/>
        <v>0</v>
      </c>
    </row>
    <row r="204" spans="3:36" s="23" customFormat="1" x14ac:dyDescent="0.25">
      <c r="C204" s="142" t="s">
        <v>254</v>
      </c>
      <c r="F204" s="135">
        <f>F200</f>
        <v>0</v>
      </c>
      <c r="G204" s="135">
        <f t="shared" ref="G204:AI204" si="52">G200</f>
        <v>0</v>
      </c>
      <c r="H204" s="135">
        <f t="shared" si="52"/>
        <v>0</v>
      </c>
      <c r="I204" s="135">
        <f t="shared" si="52"/>
        <v>0</v>
      </c>
      <c r="J204" s="135">
        <f t="shared" si="52"/>
        <v>0</v>
      </c>
      <c r="K204" s="135">
        <f t="shared" si="52"/>
        <v>0</v>
      </c>
      <c r="L204" s="135">
        <f t="shared" si="52"/>
        <v>0</v>
      </c>
      <c r="M204" s="135">
        <f t="shared" si="52"/>
        <v>0</v>
      </c>
      <c r="N204" s="135">
        <f t="shared" si="52"/>
        <v>0</v>
      </c>
      <c r="O204" s="135">
        <f t="shared" si="52"/>
        <v>0</v>
      </c>
      <c r="P204" s="135">
        <f t="shared" si="52"/>
        <v>0</v>
      </c>
      <c r="Q204" s="135">
        <f t="shared" si="52"/>
        <v>0</v>
      </c>
      <c r="R204" s="135">
        <f t="shared" si="52"/>
        <v>0</v>
      </c>
      <c r="S204" s="135">
        <f t="shared" si="52"/>
        <v>0</v>
      </c>
      <c r="T204" s="135">
        <f t="shared" si="52"/>
        <v>0</v>
      </c>
      <c r="U204" s="135">
        <f t="shared" si="52"/>
        <v>0</v>
      </c>
      <c r="V204" s="135">
        <f t="shared" si="52"/>
        <v>0</v>
      </c>
      <c r="W204" s="135">
        <f t="shared" si="52"/>
        <v>0</v>
      </c>
      <c r="X204" s="135">
        <f t="shared" si="52"/>
        <v>0</v>
      </c>
      <c r="Y204" s="135">
        <f t="shared" si="52"/>
        <v>0</v>
      </c>
      <c r="Z204" s="135">
        <f t="shared" si="52"/>
        <v>0</v>
      </c>
      <c r="AA204" s="135">
        <f t="shared" si="52"/>
        <v>0</v>
      </c>
      <c r="AB204" s="135">
        <f t="shared" si="52"/>
        <v>0</v>
      </c>
      <c r="AC204" s="135">
        <f t="shared" si="52"/>
        <v>0</v>
      </c>
      <c r="AD204" s="135">
        <f t="shared" si="52"/>
        <v>0</v>
      </c>
      <c r="AE204" s="135">
        <f t="shared" si="52"/>
        <v>0</v>
      </c>
      <c r="AF204" s="135">
        <f t="shared" si="52"/>
        <v>0</v>
      </c>
      <c r="AG204" s="135">
        <f t="shared" si="52"/>
        <v>0</v>
      </c>
      <c r="AH204" s="135">
        <f t="shared" si="52"/>
        <v>0</v>
      </c>
      <c r="AI204" s="135">
        <f t="shared" si="52"/>
        <v>0</v>
      </c>
    </row>
    <row r="205" spans="3:36" s="23" customFormat="1" x14ac:dyDescent="0.25">
      <c r="C205" s="142" t="s">
        <v>255</v>
      </c>
      <c r="F205" s="136">
        <f t="shared" ref="F205:AI205" si="53">F203+F204</f>
        <v>0</v>
      </c>
      <c r="G205" s="136">
        <f t="shared" si="53"/>
        <v>0</v>
      </c>
      <c r="H205" s="136">
        <f t="shared" si="53"/>
        <v>0</v>
      </c>
      <c r="I205" s="136">
        <f t="shared" si="53"/>
        <v>0</v>
      </c>
      <c r="J205" s="136">
        <f t="shared" si="53"/>
        <v>0</v>
      </c>
      <c r="K205" s="136">
        <f t="shared" si="53"/>
        <v>0</v>
      </c>
      <c r="L205" s="136">
        <f t="shared" si="53"/>
        <v>0</v>
      </c>
      <c r="M205" s="136">
        <f t="shared" si="53"/>
        <v>0</v>
      </c>
      <c r="N205" s="136">
        <f t="shared" si="53"/>
        <v>0</v>
      </c>
      <c r="O205" s="136">
        <f t="shared" si="53"/>
        <v>0</v>
      </c>
      <c r="P205" s="136">
        <f t="shared" si="53"/>
        <v>0</v>
      </c>
      <c r="Q205" s="136">
        <f t="shared" si="53"/>
        <v>0</v>
      </c>
      <c r="R205" s="136">
        <f t="shared" si="53"/>
        <v>0</v>
      </c>
      <c r="S205" s="136">
        <f t="shared" si="53"/>
        <v>0</v>
      </c>
      <c r="T205" s="136">
        <f t="shared" si="53"/>
        <v>0</v>
      </c>
      <c r="U205" s="136">
        <f t="shared" si="53"/>
        <v>0</v>
      </c>
      <c r="V205" s="136">
        <f t="shared" si="53"/>
        <v>0</v>
      </c>
      <c r="W205" s="136">
        <f t="shared" si="53"/>
        <v>0</v>
      </c>
      <c r="X205" s="136">
        <f t="shared" si="53"/>
        <v>0</v>
      </c>
      <c r="Y205" s="136">
        <f t="shared" si="53"/>
        <v>0</v>
      </c>
      <c r="Z205" s="136">
        <f t="shared" si="53"/>
        <v>0</v>
      </c>
      <c r="AA205" s="136">
        <f t="shared" si="53"/>
        <v>0</v>
      </c>
      <c r="AB205" s="136">
        <f t="shared" si="53"/>
        <v>0</v>
      </c>
      <c r="AC205" s="136">
        <f t="shared" si="53"/>
        <v>0</v>
      </c>
      <c r="AD205" s="136">
        <f t="shared" si="53"/>
        <v>0</v>
      </c>
      <c r="AE205" s="136">
        <f t="shared" si="53"/>
        <v>0</v>
      </c>
      <c r="AF205" s="136">
        <f t="shared" si="53"/>
        <v>0</v>
      </c>
      <c r="AG205" s="136">
        <f t="shared" si="53"/>
        <v>0</v>
      </c>
      <c r="AH205" s="136">
        <f t="shared" si="53"/>
        <v>0</v>
      </c>
      <c r="AI205" s="136">
        <f t="shared" si="53"/>
        <v>0</v>
      </c>
    </row>
    <row r="206" spans="3:36" s="23" customFormat="1" x14ac:dyDescent="0.25"/>
    <row r="207" spans="3:36" s="23" customFormat="1" x14ac:dyDescent="0.25">
      <c r="C207" s="25" t="s">
        <v>256</v>
      </c>
      <c r="F207" s="136">
        <f>IF('Input sheet'!$E$21="Corridor", F203*(1/((1+$D$2)^F$8)), )</f>
        <v>0</v>
      </c>
      <c r="G207" s="136">
        <f>IF('Input sheet'!$E$21="Corridor", G203*(1/((1+$D$2)^G$8)), )</f>
        <v>0</v>
      </c>
      <c r="H207" s="136">
        <f>IF('Input sheet'!$E$21="Corridor", H203*(1/((1+$D$2)^H$8)), )</f>
        <v>0</v>
      </c>
      <c r="I207" s="136">
        <f>IF('Input sheet'!$E$21="Corridor", I203*(1/((1+$D$2)^I$8)), )</f>
        <v>0</v>
      </c>
      <c r="J207" s="136">
        <f>IF('Input sheet'!$E$21="Corridor", J203*(1/((1+$D$2)^J$8)), )</f>
        <v>0</v>
      </c>
      <c r="K207" s="136">
        <f>IF('Input sheet'!$E$21="Corridor", K203*(1/((1+$D$2)^K$8)), )</f>
        <v>0</v>
      </c>
      <c r="L207" s="136">
        <f>IF('Input sheet'!$E$21="Corridor", L203*(1/((1+$D$2)^L$8)), )</f>
        <v>0</v>
      </c>
      <c r="M207" s="136">
        <f>IF('Input sheet'!$E$21="Corridor", M203*(1/((1+$D$2)^M$8)), )</f>
        <v>0</v>
      </c>
      <c r="N207" s="136">
        <f>IF('Input sheet'!$E$21="Corridor", N203*(1/((1+$D$2)^N$8)), )</f>
        <v>0</v>
      </c>
      <c r="O207" s="136">
        <f>IF('Input sheet'!$E$21="Corridor", O203*(1/((1+$D$2)^O$8)), )</f>
        <v>0</v>
      </c>
      <c r="P207" s="136">
        <f>IF('Input sheet'!$E$21="Corridor", P203*(1/((1+$D$2)^P$8)), )</f>
        <v>0</v>
      </c>
      <c r="Q207" s="136">
        <f>IF('Input sheet'!$E$21="Corridor", Q203*(1/((1+$D$2)^Q$8)), )</f>
        <v>0</v>
      </c>
      <c r="R207" s="136">
        <f>IF('Input sheet'!$E$21="Corridor", R203*(1/((1+$D$2)^R$8)), )</f>
        <v>0</v>
      </c>
      <c r="S207" s="136">
        <f>IF('Input sheet'!$E$21="Corridor", S203*(1/((1+$D$2)^S$8)), )</f>
        <v>0</v>
      </c>
      <c r="T207" s="136">
        <f>IF('Input sheet'!$E$21="Corridor", T203*(1/((1+$D$2)^T$8)), )</f>
        <v>0</v>
      </c>
      <c r="U207" s="136">
        <f>IF('Input sheet'!$E$21="Corridor", U203*(1/((1+$D$2)^U$8)), )</f>
        <v>0</v>
      </c>
      <c r="V207" s="136">
        <f>IF('Input sheet'!$E$21="Corridor", V203*(1/((1+$D$2)^V$8)), )</f>
        <v>0</v>
      </c>
      <c r="W207" s="136">
        <f>IF('Input sheet'!$E$21="Corridor", W203*(1/((1+$D$2)^W$8)), )</f>
        <v>0</v>
      </c>
      <c r="X207" s="136">
        <f>IF('Input sheet'!$E$21="Corridor", X203*(1/((1+$D$2)^X$8)), )</f>
        <v>0</v>
      </c>
      <c r="Y207" s="136">
        <f>IF('Input sheet'!$E$21="Corridor", Y203*(1/((1+$D$2)^Y$8)), )</f>
        <v>0</v>
      </c>
      <c r="Z207" s="136">
        <f>IF('Input sheet'!$E$21="Corridor", Z203*(1/((1+$D$2)^Z$8)), )</f>
        <v>0</v>
      </c>
      <c r="AA207" s="136">
        <f>IF('Input sheet'!$E$21="Corridor", AA203*(1/((1+$D$2)^AA$8)), )</f>
        <v>0</v>
      </c>
      <c r="AB207" s="136">
        <f>IF('Input sheet'!$E$21="Corridor", AB203*(1/((1+$D$2)^AB$8)), )</f>
        <v>0</v>
      </c>
      <c r="AC207" s="136">
        <f>IF('Input sheet'!$E$21="Corridor", AC203*(1/((1+$D$2)^AC$8)), )</f>
        <v>0</v>
      </c>
      <c r="AD207" s="136">
        <f>IF('Input sheet'!$E$21="Corridor", AD203*(1/((1+$D$2)^AD$8)), )</f>
        <v>0</v>
      </c>
      <c r="AE207" s="136">
        <f>IF('Input sheet'!$E$21="Corridor", AE203*(1/((1+$D$2)^AE$8)), )</f>
        <v>0</v>
      </c>
      <c r="AF207" s="136">
        <f>IF('Input sheet'!$E$21="Corridor", AF203*(1/((1+$D$2)^AF$8)), )</f>
        <v>0</v>
      </c>
      <c r="AG207" s="136">
        <f>IF('Input sheet'!$E$21="Corridor", AG203*(1/((1+$D$2)^AG$8)), )</f>
        <v>0</v>
      </c>
      <c r="AH207" s="136">
        <f>IF('Input sheet'!$E$21="Corridor", AH203*(1/((1+$D$2)^AH$8)), )</f>
        <v>0</v>
      </c>
      <c r="AI207" s="136">
        <f>IF('Input sheet'!$E$21="Corridor", AI203*(1/((1+$D$2)^AI$8)), )</f>
        <v>0</v>
      </c>
      <c r="AJ207" s="137">
        <f>SUM(F207:AI207)</f>
        <v>0</v>
      </c>
    </row>
    <row r="208" spans="3:36" s="23" customFormat="1" x14ac:dyDescent="0.25">
      <c r="C208" s="25" t="s">
        <v>257</v>
      </c>
      <c r="F208" s="136">
        <f>IF('Input sheet'!$E$21="Corridor",F204*(1/((1+$D$2)^F$8)), )</f>
        <v>0</v>
      </c>
      <c r="G208" s="136">
        <f>IF('Input sheet'!$E$21="Corridor",G204*(1/((1+$D$2)^G$8)), )</f>
        <v>0</v>
      </c>
      <c r="H208" s="136">
        <f>IF('Input sheet'!$E$21="Corridor",H204*(1/((1+$D$2)^H$8)), )</f>
        <v>0</v>
      </c>
      <c r="I208" s="136">
        <f>IF('Input sheet'!$E$21="Corridor",I204*(1/((1+$D$2)^I$8)), )</f>
        <v>0</v>
      </c>
      <c r="J208" s="136">
        <f>IF('Input sheet'!$E$21="Corridor",J204*(1/((1+$D$2)^J$8)), )</f>
        <v>0</v>
      </c>
      <c r="K208" s="136">
        <f>IF('Input sheet'!$E$21="Corridor",K204*(1/((1+$D$2)^K$8)), )</f>
        <v>0</v>
      </c>
      <c r="L208" s="136">
        <f>IF('Input sheet'!$E$21="Corridor",L204*(1/((1+$D$2)^L$8)), )</f>
        <v>0</v>
      </c>
      <c r="M208" s="136">
        <f>IF('Input sheet'!$E$21="Corridor",M204*(1/((1+$D$2)^M$8)), )</f>
        <v>0</v>
      </c>
      <c r="N208" s="136">
        <f>IF('Input sheet'!$E$21="Corridor",N204*(1/((1+$D$2)^N$8)), )</f>
        <v>0</v>
      </c>
      <c r="O208" s="136">
        <f>IF('Input sheet'!$E$21="Corridor",O204*(1/((1+$D$2)^O$8)), )</f>
        <v>0</v>
      </c>
      <c r="P208" s="136">
        <f>IF('Input sheet'!$E$21="Corridor",P204*(1/((1+$D$2)^P$8)), )</f>
        <v>0</v>
      </c>
      <c r="Q208" s="136">
        <f>IF('Input sheet'!$E$21="Corridor",Q204*(1/((1+$D$2)^Q$8)), )</f>
        <v>0</v>
      </c>
      <c r="R208" s="136">
        <f>IF('Input sheet'!$E$21="Corridor",R204*(1/((1+$D$2)^R$8)), )</f>
        <v>0</v>
      </c>
      <c r="S208" s="136">
        <f>IF('Input sheet'!$E$21="Corridor",S204*(1/((1+$D$2)^S$8)), )</f>
        <v>0</v>
      </c>
      <c r="T208" s="136">
        <f>IF('Input sheet'!$E$21="Corridor",T204*(1/((1+$D$2)^T$8)), )</f>
        <v>0</v>
      </c>
      <c r="U208" s="136">
        <f>IF('Input sheet'!$E$21="Corridor",U204*(1/((1+$D$2)^U$8)), )</f>
        <v>0</v>
      </c>
      <c r="V208" s="136">
        <f>IF('Input sheet'!$E$21="Corridor",V204*(1/((1+$D$2)^V$8)), )</f>
        <v>0</v>
      </c>
      <c r="W208" s="136">
        <f>IF('Input sheet'!$E$21="Corridor",W204*(1/((1+$D$2)^W$8)), )</f>
        <v>0</v>
      </c>
      <c r="X208" s="136">
        <f>IF('Input sheet'!$E$21="Corridor",X204*(1/((1+$D$2)^X$8)), )</f>
        <v>0</v>
      </c>
      <c r="Y208" s="136">
        <f>IF('Input sheet'!$E$21="Corridor",Y204*(1/((1+$D$2)^Y$8)), )</f>
        <v>0</v>
      </c>
      <c r="Z208" s="136">
        <f>IF('Input sheet'!$E$21="Corridor",Z204*(1/((1+$D$2)^Z$8)), )</f>
        <v>0</v>
      </c>
      <c r="AA208" s="136">
        <f>IF('Input sheet'!$E$21="Corridor",AA204*(1/((1+$D$2)^AA$8)), )</f>
        <v>0</v>
      </c>
      <c r="AB208" s="136">
        <f>IF('Input sheet'!$E$21="Corridor",AB204*(1/((1+$D$2)^AB$8)), )</f>
        <v>0</v>
      </c>
      <c r="AC208" s="136">
        <f>IF('Input sheet'!$E$21="Corridor",AC204*(1/((1+$D$2)^AC$8)), )</f>
        <v>0</v>
      </c>
      <c r="AD208" s="136">
        <f>IF('Input sheet'!$E$21="Corridor",AD204*(1/((1+$D$2)^AD$8)), )</f>
        <v>0</v>
      </c>
      <c r="AE208" s="136">
        <f>IF('Input sheet'!$E$21="Corridor",AE204*(1/((1+$D$2)^AE$8)), )</f>
        <v>0</v>
      </c>
      <c r="AF208" s="136">
        <f>IF('Input sheet'!$E$21="Corridor",AF204*(1/((1+$D$2)^AF$8)), )</f>
        <v>0</v>
      </c>
      <c r="AG208" s="136">
        <f>IF('Input sheet'!$E$21="Corridor",AG204*(1/((1+$D$2)^AG$8)), )</f>
        <v>0</v>
      </c>
      <c r="AH208" s="136">
        <f>IF('Input sheet'!$E$21="Corridor",AH204*(1/((1+$D$2)^AH$8)), )</f>
        <v>0</v>
      </c>
      <c r="AI208" s="136">
        <f>IF('Input sheet'!$E$21="Corridor",AI204*(1/((1+$D$2)^AI$8)), )</f>
        <v>0</v>
      </c>
      <c r="AJ208" s="137">
        <f>SUM(F208:AI208)</f>
        <v>0</v>
      </c>
    </row>
    <row r="209" spans="3:36" s="23" customFormat="1" x14ac:dyDescent="0.25">
      <c r="C209" s="25" t="s">
        <v>258</v>
      </c>
      <c r="F209" s="136">
        <f>F208*$D$35</f>
        <v>0</v>
      </c>
      <c r="G209" s="136">
        <f t="shared" ref="G209:AI209" si="54">G208*$D$35</f>
        <v>0</v>
      </c>
      <c r="H209" s="136">
        <f t="shared" si="54"/>
        <v>0</v>
      </c>
      <c r="I209" s="136">
        <f t="shared" si="54"/>
        <v>0</v>
      </c>
      <c r="J209" s="136">
        <f t="shared" si="54"/>
        <v>0</v>
      </c>
      <c r="K209" s="136">
        <f t="shared" si="54"/>
        <v>0</v>
      </c>
      <c r="L209" s="136">
        <f t="shared" si="54"/>
        <v>0</v>
      </c>
      <c r="M209" s="136">
        <f t="shared" si="54"/>
        <v>0</v>
      </c>
      <c r="N209" s="136">
        <f t="shared" si="54"/>
        <v>0</v>
      </c>
      <c r="O209" s="136">
        <f t="shared" si="54"/>
        <v>0</v>
      </c>
      <c r="P209" s="136">
        <f t="shared" si="54"/>
        <v>0</v>
      </c>
      <c r="Q209" s="136">
        <f t="shared" si="54"/>
        <v>0</v>
      </c>
      <c r="R209" s="136">
        <f t="shared" si="54"/>
        <v>0</v>
      </c>
      <c r="S209" s="136">
        <f t="shared" si="54"/>
        <v>0</v>
      </c>
      <c r="T209" s="136">
        <f t="shared" si="54"/>
        <v>0</v>
      </c>
      <c r="U209" s="136">
        <f t="shared" si="54"/>
        <v>0</v>
      </c>
      <c r="V209" s="136">
        <f t="shared" si="54"/>
        <v>0</v>
      </c>
      <c r="W209" s="136">
        <f t="shared" si="54"/>
        <v>0</v>
      </c>
      <c r="X209" s="136">
        <f t="shared" si="54"/>
        <v>0</v>
      </c>
      <c r="Y209" s="136">
        <f t="shared" si="54"/>
        <v>0</v>
      </c>
      <c r="Z209" s="136">
        <f t="shared" si="54"/>
        <v>0</v>
      </c>
      <c r="AA209" s="136">
        <f t="shared" si="54"/>
        <v>0</v>
      </c>
      <c r="AB209" s="136">
        <f t="shared" si="54"/>
        <v>0</v>
      </c>
      <c r="AC209" s="136">
        <f t="shared" si="54"/>
        <v>0</v>
      </c>
      <c r="AD209" s="136">
        <f t="shared" si="54"/>
        <v>0</v>
      </c>
      <c r="AE209" s="136">
        <f t="shared" si="54"/>
        <v>0</v>
      </c>
      <c r="AF209" s="136">
        <f t="shared" si="54"/>
        <v>0</v>
      </c>
      <c r="AG209" s="136">
        <f t="shared" si="54"/>
        <v>0</v>
      </c>
      <c r="AH209" s="136">
        <f t="shared" si="54"/>
        <v>0</v>
      </c>
      <c r="AI209" s="136">
        <f t="shared" si="54"/>
        <v>0</v>
      </c>
      <c r="AJ209" s="137">
        <f>SUM(F209:AI209)</f>
        <v>0</v>
      </c>
    </row>
    <row r="210" spans="3:36" s="23" customFormat="1" x14ac:dyDescent="0.25">
      <c r="C210" s="25" t="s">
        <v>259</v>
      </c>
      <c r="F210" s="136">
        <f>F208*$D$36</f>
        <v>0</v>
      </c>
      <c r="G210" s="136">
        <f t="shared" ref="G210:AI210" si="55">G208*$D$36</f>
        <v>0</v>
      </c>
      <c r="H210" s="136">
        <f t="shared" si="55"/>
        <v>0</v>
      </c>
      <c r="I210" s="136">
        <f t="shared" si="55"/>
        <v>0</v>
      </c>
      <c r="J210" s="136">
        <f t="shared" si="55"/>
        <v>0</v>
      </c>
      <c r="K210" s="136">
        <f t="shared" si="55"/>
        <v>0</v>
      </c>
      <c r="L210" s="136">
        <f t="shared" si="55"/>
        <v>0</v>
      </c>
      <c r="M210" s="136">
        <f t="shared" si="55"/>
        <v>0</v>
      </c>
      <c r="N210" s="136">
        <f t="shared" si="55"/>
        <v>0</v>
      </c>
      <c r="O210" s="136">
        <f t="shared" si="55"/>
        <v>0</v>
      </c>
      <c r="P210" s="136">
        <f t="shared" si="55"/>
        <v>0</v>
      </c>
      <c r="Q210" s="136">
        <f t="shared" si="55"/>
        <v>0</v>
      </c>
      <c r="R210" s="136">
        <f t="shared" si="55"/>
        <v>0</v>
      </c>
      <c r="S210" s="136">
        <f t="shared" si="55"/>
        <v>0</v>
      </c>
      <c r="T210" s="136">
        <f t="shared" si="55"/>
        <v>0</v>
      </c>
      <c r="U210" s="136">
        <f t="shared" si="55"/>
        <v>0</v>
      </c>
      <c r="V210" s="136">
        <f t="shared" si="55"/>
        <v>0</v>
      </c>
      <c r="W210" s="136">
        <f t="shared" si="55"/>
        <v>0</v>
      </c>
      <c r="X210" s="136">
        <f t="shared" si="55"/>
        <v>0</v>
      </c>
      <c r="Y210" s="136">
        <f t="shared" si="55"/>
        <v>0</v>
      </c>
      <c r="Z210" s="136">
        <f t="shared" si="55"/>
        <v>0</v>
      </c>
      <c r="AA210" s="136">
        <f t="shared" si="55"/>
        <v>0</v>
      </c>
      <c r="AB210" s="136">
        <f t="shared" si="55"/>
        <v>0</v>
      </c>
      <c r="AC210" s="136">
        <f t="shared" si="55"/>
        <v>0</v>
      </c>
      <c r="AD210" s="136">
        <f t="shared" si="55"/>
        <v>0</v>
      </c>
      <c r="AE210" s="136">
        <f t="shared" si="55"/>
        <v>0</v>
      </c>
      <c r="AF210" s="136">
        <f t="shared" si="55"/>
        <v>0</v>
      </c>
      <c r="AG210" s="136">
        <f t="shared" si="55"/>
        <v>0</v>
      </c>
      <c r="AH210" s="136">
        <f t="shared" si="55"/>
        <v>0</v>
      </c>
      <c r="AI210" s="136">
        <f t="shared" si="55"/>
        <v>0</v>
      </c>
      <c r="AJ210" s="137">
        <f>SUM(F210:AI210)</f>
        <v>0</v>
      </c>
    </row>
    <row r="211" spans="3:36" s="23" customFormat="1" x14ac:dyDescent="0.25">
      <c r="C211" s="25" t="s">
        <v>260</v>
      </c>
      <c r="F211" s="136">
        <f>IF('Input sheet'!$E$21="Corridor",F205*(1/((1+$D$2)^F$8)), )</f>
        <v>0</v>
      </c>
      <c r="G211" s="136">
        <f>IF('Input sheet'!$E$21="Corridor",G205*(1/((1+$D$2)^G$8)), )</f>
        <v>0</v>
      </c>
      <c r="H211" s="136">
        <f>IF('Input sheet'!$E$21="Corridor",H205*(1/((1+$D$2)^H$8)), )</f>
        <v>0</v>
      </c>
      <c r="I211" s="136">
        <f>IF('Input sheet'!$E$21="Corridor",I205*(1/((1+$D$2)^I$8)), )</f>
        <v>0</v>
      </c>
      <c r="J211" s="136">
        <f>IF('Input sheet'!$E$21="Corridor",J205*(1/((1+$D$2)^J$8)), )</f>
        <v>0</v>
      </c>
      <c r="K211" s="136">
        <f>IF('Input sheet'!$E$21="Corridor",K205*(1/((1+$D$2)^K$8)), )</f>
        <v>0</v>
      </c>
      <c r="L211" s="136">
        <f>IF('Input sheet'!$E$21="Corridor",L205*(1/((1+$D$2)^L$8)), )</f>
        <v>0</v>
      </c>
      <c r="M211" s="136">
        <f>IF('Input sheet'!$E$21="Corridor",M205*(1/((1+$D$2)^M$8)), )</f>
        <v>0</v>
      </c>
      <c r="N211" s="136">
        <f>IF('Input sheet'!$E$21="Corridor",N205*(1/((1+$D$2)^N$8)), )</f>
        <v>0</v>
      </c>
      <c r="O211" s="136">
        <f>IF('Input sheet'!$E$21="Corridor",O205*(1/((1+$D$2)^O$8)), )</f>
        <v>0</v>
      </c>
      <c r="P211" s="136">
        <f>IF('Input sheet'!$E$21="Corridor",P205*(1/((1+$D$2)^P$8)), )</f>
        <v>0</v>
      </c>
      <c r="Q211" s="136">
        <f>IF('Input sheet'!$E$21="Corridor",Q205*(1/((1+$D$2)^Q$8)), )</f>
        <v>0</v>
      </c>
      <c r="R211" s="136">
        <f>IF('Input sheet'!$E$21="Corridor",R205*(1/((1+$D$2)^R$8)), )</f>
        <v>0</v>
      </c>
      <c r="S211" s="136">
        <f>IF('Input sheet'!$E$21="Corridor",S205*(1/((1+$D$2)^S$8)), )</f>
        <v>0</v>
      </c>
      <c r="T211" s="136">
        <f>IF('Input sheet'!$E$21="Corridor",T205*(1/((1+$D$2)^T$8)), )</f>
        <v>0</v>
      </c>
      <c r="U211" s="136">
        <f>IF('Input sheet'!$E$21="Corridor",U205*(1/((1+$D$2)^U$8)), )</f>
        <v>0</v>
      </c>
      <c r="V211" s="136">
        <f>IF('Input sheet'!$E$21="Corridor",V205*(1/((1+$D$2)^V$8)), )</f>
        <v>0</v>
      </c>
      <c r="W211" s="136">
        <f>IF('Input sheet'!$E$21="Corridor",W205*(1/((1+$D$2)^W$8)), )</f>
        <v>0</v>
      </c>
      <c r="X211" s="136">
        <f>IF('Input sheet'!$E$21="Corridor",X205*(1/((1+$D$2)^X$8)), )</f>
        <v>0</v>
      </c>
      <c r="Y211" s="136">
        <f>IF('Input sheet'!$E$21="Corridor",Y205*(1/((1+$D$2)^Y$8)), )</f>
        <v>0</v>
      </c>
      <c r="Z211" s="136">
        <f>IF('Input sheet'!$E$21="Corridor",Z205*(1/((1+$D$2)^Z$8)), )</f>
        <v>0</v>
      </c>
      <c r="AA211" s="136">
        <f>IF('Input sheet'!$E$21="Corridor",AA205*(1/((1+$D$2)^AA$8)), )</f>
        <v>0</v>
      </c>
      <c r="AB211" s="136">
        <f>IF('Input sheet'!$E$21="Corridor",AB205*(1/((1+$D$2)^AB$8)), )</f>
        <v>0</v>
      </c>
      <c r="AC211" s="136">
        <f>IF('Input sheet'!$E$21="Corridor",AC205*(1/((1+$D$2)^AC$8)), )</f>
        <v>0</v>
      </c>
      <c r="AD211" s="136">
        <f>IF('Input sheet'!$E$21="Corridor",AD205*(1/((1+$D$2)^AD$8)), )</f>
        <v>0</v>
      </c>
      <c r="AE211" s="136">
        <f>IF('Input sheet'!$E$21="Corridor",AE205*(1/((1+$D$2)^AE$8)), )</f>
        <v>0</v>
      </c>
      <c r="AF211" s="136">
        <f>IF('Input sheet'!$E$21="Corridor",AF205*(1/((1+$D$2)^AF$8)), )</f>
        <v>0</v>
      </c>
      <c r="AG211" s="136">
        <f>IF('Input sheet'!$E$21="Corridor",AG205*(1/((1+$D$2)^AG$8)), )</f>
        <v>0</v>
      </c>
      <c r="AH211" s="136">
        <f>IF('Input sheet'!$E$21="Corridor",AH205*(1/((1+$D$2)^AH$8)), )</f>
        <v>0</v>
      </c>
      <c r="AI211" s="136">
        <f>IF('Input sheet'!$E$21="Corridor",AI205*(1/((1+$D$2)^AI$8)), )</f>
        <v>0</v>
      </c>
      <c r="AJ211" s="137">
        <f>SUM(F211:AI211)</f>
        <v>0</v>
      </c>
    </row>
    <row r="212" spans="3:36" s="23" customFormat="1" x14ac:dyDescent="0.25"/>
    <row r="213" spans="3:36" s="23" customFormat="1" x14ac:dyDescent="0.25">
      <c r="C213" s="142" t="s">
        <v>261</v>
      </c>
      <c r="F213" s="136">
        <f>F195+F197+F199</f>
        <v>0</v>
      </c>
      <c r="G213" s="136">
        <f t="shared" ref="G213:AI213" si="56">G195+G197+G199</f>
        <v>0</v>
      </c>
      <c r="H213" s="136">
        <f t="shared" si="56"/>
        <v>0</v>
      </c>
      <c r="I213" s="136">
        <f t="shared" si="56"/>
        <v>0</v>
      </c>
      <c r="J213" s="136">
        <f t="shared" si="56"/>
        <v>0</v>
      </c>
      <c r="K213" s="136">
        <f t="shared" si="56"/>
        <v>0</v>
      </c>
      <c r="L213" s="136">
        <f t="shared" si="56"/>
        <v>0</v>
      </c>
      <c r="M213" s="136">
        <f t="shared" si="56"/>
        <v>0</v>
      </c>
      <c r="N213" s="136">
        <f t="shared" si="56"/>
        <v>0</v>
      </c>
      <c r="O213" s="136">
        <f t="shared" si="56"/>
        <v>0</v>
      </c>
      <c r="P213" s="136">
        <f t="shared" si="56"/>
        <v>0</v>
      </c>
      <c r="Q213" s="136">
        <f t="shared" si="56"/>
        <v>0</v>
      </c>
      <c r="R213" s="136">
        <f t="shared" si="56"/>
        <v>0</v>
      </c>
      <c r="S213" s="136">
        <f t="shared" si="56"/>
        <v>0</v>
      </c>
      <c r="T213" s="136">
        <f t="shared" si="56"/>
        <v>0</v>
      </c>
      <c r="U213" s="136">
        <f t="shared" si="56"/>
        <v>0</v>
      </c>
      <c r="V213" s="136">
        <f t="shared" si="56"/>
        <v>0</v>
      </c>
      <c r="W213" s="136">
        <f t="shared" si="56"/>
        <v>0</v>
      </c>
      <c r="X213" s="136">
        <f t="shared" si="56"/>
        <v>0</v>
      </c>
      <c r="Y213" s="136">
        <f t="shared" si="56"/>
        <v>0</v>
      </c>
      <c r="Z213" s="136">
        <f t="shared" si="56"/>
        <v>0</v>
      </c>
      <c r="AA213" s="136">
        <f t="shared" si="56"/>
        <v>0</v>
      </c>
      <c r="AB213" s="136">
        <f t="shared" si="56"/>
        <v>0</v>
      </c>
      <c r="AC213" s="136">
        <f t="shared" si="56"/>
        <v>0</v>
      </c>
      <c r="AD213" s="136">
        <f t="shared" si="56"/>
        <v>0</v>
      </c>
      <c r="AE213" s="136">
        <f t="shared" si="56"/>
        <v>0</v>
      </c>
      <c r="AF213" s="136">
        <f t="shared" si="56"/>
        <v>0</v>
      </c>
      <c r="AG213" s="136">
        <f t="shared" si="56"/>
        <v>0</v>
      </c>
      <c r="AH213" s="136">
        <f t="shared" si="56"/>
        <v>0</v>
      </c>
      <c r="AI213" s="136">
        <f t="shared" si="56"/>
        <v>0</v>
      </c>
    </row>
    <row r="214" spans="3:36" s="23" customFormat="1" x14ac:dyDescent="0.25">
      <c r="C214" s="142" t="s">
        <v>262</v>
      </c>
      <c r="F214" s="136">
        <f>F196+F198+F200</f>
        <v>0</v>
      </c>
      <c r="G214" s="136">
        <f t="shared" ref="G214:AI214" si="57">G196+G198+G200</f>
        <v>0</v>
      </c>
      <c r="H214" s="136">
        <f t="shared" si="57"/>
        <v>0</v>
      </c>
      <c r="I214" s="136">
        <f t="shared" si="57"/>
        <v>0</v>
      </c>
      <c r="J214" s="136">
        <f t="shared" si="57"/>
        <v>0</v>
      </c>
      <c r="K214" s="136">
        <f t="shared" si="57"/>
        <v>0</v>
      </c>
      <c r="L214" s="136">
        <f t="shared" si="57"/>
        <v>0</v>
      </c>
      <c r="M214" s="136">
        <f t="shared" si="57"/>
        <v>0</v>
      </c>
      <c r="N214" s="136">
        <f t="shared" si="57"/>
        <v>0</v>
      </c>
      <c r="O214" s="136">
        <f t="shared" si="57"/>
        <v>0</v>
      </c>
      <c r="P214" s="136">
        <f t="shared" si="57"/>
        <v>0</v>
      </c>
      <c r="Q214" s="136">
        <f t="shared" si="57"/>
        <v>0</v>
      </c>
      <c r="R214" s="136">
        <f t="shared" si="57"/>
        <v>0</v>
      </c>
      <c r="S214" s="136">
        <f t="shared" si="57"/>
        <v>0</v>
      </c>
      <c r="T214" s="136">
        <f t="shared" si="57"/>
        <v>0</v>
      </c>
      <c r="U214" s="136">
        <f t="shared" si="57"/>
        <v>0</v>
      </c>
      <c r="V214" s="136">
        <f t="shared" si="57"/>
        <v>0</v>
      </c>
      <c r="W214" s="136">
        <f t="shared" si="57"/>
        <v>0</v>
      </c>
      <c r="X214" s="136">
        <f t="shared" si="57"/>
        <v>0</v>
      </c>
      <c r="Y214" s="136">
        <f t="shared" si="57"/>
        <v>0</v>
      </c>
      <c r="Z214" s="136">
        <f t="shared" si="57"/>
        <v>0</v>
      </c>
      <c r="AA214" s="136">
        <f t="shared" si="57"/>
        <v>0</v>
      </c>
      <c r="AB214" s="136">
        <f t="shared" si="57"/>
        <v>0</v>
      </c>
      <c r="AC214" s="136">
        <f t="shared" si="57"/>
        <v>0</v>
      </c>
      <c r="AD214" s="136">
        <f t="shared" si="57"/>
        <v>0</v>
      </c>
      <c r="AE214" s="136">
        <f t="shared" si="57"/>
        <v>0</v>
      </c>
      <c r="AF214" s="136">
        <f t="shared" si="57"/>
        <v>0</v>
      </c>
      <c r="AG214" s="136">
        <f t="shared" si="57"/>
        <v>0</v>
      </c>
      <c r="AH214" s="136">
        <f t="shared" si="57"/>
        <v>0</v>
      </c>
      <c r="AI214" s="136">
        <f t="shared" si="57"/>
        <v>0</v>
      </c>
    </row>
    <row r="215" spans="3:36" s="23" customFormat="1" x14ac:dyDescent="0.25">
      <c r="C215" s="142" t="s">
        <v>263</v>
      </c>
      <c r="F215" s="136">
        <f>SUM(F213:F214)</f>
        <v>0</v>
      </c>
      <c r="G215" s="136">
        <f t="shared" ref="G215:AI215" si="58">SUM(G213:G214)</f>
        <v>0</v>
      </c>
      <c r="H215" s="136">
        <f t="shared" si="58"/>
        <v>0</v>
      </c>
      <c r="I215" s="136">
        <f t="shared" si="58"/>
        <v>0</v>
      </c>
      <c r="J215" s="136">
        <f t="shared" si="58"/>
        <v>0</v>
      </c>
      <c r="K215" s="136">
        <f t="shared" si="58"/>
        <v>0</v>
      </c>
      <c r="L215" s="136">
        <f t="shared" si="58"/>
        <v>0</v>
      </c>
      <c r="M215" s="136">
        <f t="shared" si="58"/>
        <v>0</v>
      </c>
      <c r="N215" s="136">
        <f t="shared" si="58"/>
        <v>0</v>
      </c>
      <c r="O215" s="136">
        <f t="shared" si="58"/>
        <v>0</v>
      </c>
      <c r="P215" s="136">
        <f t="shared" si="58"/>
        <v>0</v>
      </c>
      <c r="Q215" s="136">
        <f t="shared" si="58"/>
        <v>0</v>
      </c>
      <c r="R215" s="136">
        <f t="shared" si="58"/>
        <v>0</v>
      </c>
      <c r="S215" s="136">
        <f t="shared" si="58"/>
        <v>0</v>
      </c>
      <c r="T215" s="136">
        <f t="shared" si="58"/>
        <v>0</v>
      </c>
      <c r="U215" s="136">
        <f t="shared" si="58"/>
        <v>0</v>
      </c>
      <c r="V215" s="136">
        <f t="shared" si="58"/>
        <v>0</v>
      </c>
      <c r="W215" s="136">
        <f t="shared" si="58"/>
        <v>0</v>
      </c>
      <c r="X215" s="136">
        <f t="shared" si="58"/>
        <v>0</v>
      </c>
      <c r="Y215" s="136">
        <f t="shared" si="58"/>
        <v>0</v>
      </c>
      <c r="Z215" s="136">
        <f t="shared" si="58"/>
        <v>0</v>
      </c>
      <c r="AA215" s="136">
        <f t="shared" si="58"/>
        <v>0</v>
      </c>
      <c r="AB215" s="136">
        <f t="shared" si="58"/>
        <v>0</v>
      </c>
      <c r="AC215" s="136">
        <f t="shared" si="58"/>
        <v>0</v>
      </c>
      <c r="AD215" s="136">
        <f t="shared" si="58"/>
        <v>0</v>
      </c>
      <c r="AE215" s="136">
        <f t="shared" si="58"/>
        <v>0</v>
      </c>
      <c r="AF215" s="136">
        <f t="shared" si="58"/>
        <v>0</v>
      </c>
      <c r="AG215" s="136">
        <f t="shared" si="58"/>
        <v>0</v>
      </c>
      <c r="AH215" s="136">
        <f t="shared" si="58"/>
        <v>0</v>
      </c>
      <c r="AI215" s="136">
        <f t="shared" si="58"/>
        <v>0</v>
      </c>
    </row>
    <row r="216" spans="3:36" s="23" customFormat="1" x14ac:dyDescent="0.25"/>
    <row r="217" spans="3:36" s="23" customFormat="1" x14ac:dyDescent="0.25">
      <c r="C217" s="25" t="s">
        <v>264</v>
      </c>
      <c r="F217" s="136">
        <f>IF('Input sheet'!$E$21="Corridor",F213*(1/((1+$D$2)^F$8)), )</f>
        <v>0</v>
      </c>
      <c r="G217" s="136">
        <f>IF('Input sheet'!$E$21="Corridor",G213*(1/((1+$D$2)^G$8)), )</f>
        <v>0</v>
      </c>
      <c r="H217" s="136">
        <f>IF('Input sheet'!$E$21="Corridor",H213*(1/((1+$D$2)^H$8)), )</f>
        <v>0</v>
      </c>
      <c r="I217" s="136">
        <f>IF('Input sheet'!$E$21="Corridor",I213*(1/((1+$D$2)^I$8)), )</f>
        <v>0</v>
      </c>
      <c r="J217" s="136">
        <f>IF('Input sheet'!$E$21="Corridor",J213*(1/((1+$D$2)^J$8)), )</f>
        <v>0</v>
      </c>
      <c r="K217" s="136">
        <f>IF('Input sheet'!$E$21="Corridor",K213*(1/((1+$D$2)^K$8)), )</f>
        <v>0</v>
      </c>
      <c r="L217" s="136">
        <f>IF('Input sheet'!$E$21="Corridor",L213*(1/((1+$D$2)^L$8)), )</f>
        <v>0</v>
      </c>
      <c r="M217" s="136">
        <f>IF('Input sheet'!$E$21="Corridor",M213*(1/((1+$D$2)^M$8)), )</f>
        <v>0</v>
      </c>
      <c r="N217" s="136">
        <f>IF('Input sheet'!$E$21="Corridor",N213*(1/((1+$D$2)^N$8)), )</f>
        <v>0</v>
      </c>
      <c r="O217" s="136">
        <f>IF('Input sheet'!$E$21="Corridor",O213*(1/((1+$D$2)^O$8)), )</f>
        <v>0</v>
      </c>
      <c r="P217" s="136">
        <f>IF('Input sheet'!$E$21="Corridor",P213*(1/((1+$D$2)^P$8)), )</f>
        <v>0</v>
      </c>
      <c r="Q217" s="136">
        <f>IF('Input sheet'!$E$21="Corridor",Q213*(1/((1+$D$2)^Q$8)), )</f>
        <v>0</v>
      </c>
      <c r="R217" s="136">
        <f>IF('Input sheet'!$E$21="Corridor",R213*(1/((1+$D$2)^R$8)), )</f>
        <v>0</v>
      </c>
      <c r="S217" s="136">
        <f>IF('Input sheet'!$E$21="Corridor",S213*(1/((1+$D$2)^S$8)), )</f>
        <v>0</v>
      </c>
      <c r="T217" s="136">
        <f>IF('Input sheet'!$E$21="Corridor",T213*(1/((1+$D$2)^T$8)), )</f>
        <v>0</v>
      </c>
      <c r="U217" s="136">
        <f>IF('Input sheet'!$E$21="Corridor",U213*(1/((1+$D$2)^U$8)), )</f>
        <v>0</v>
      </c>
      <c r="V217" s="136">
        <f>IF('Input sheet'!$E$21="Corridor",V213*(1/((1+$D$2)^V$8)), )</f>
        <v>0</v>
      </c>
      <c r="W217" s="136">
        <f>IF('Input sheet'!$E$21="Corridor",W213*(1/((1+$D$2)^W$8)), )</f>
        <v>0</v>
      </c>
      <c r="X217" s="136">
        <f>IF('Input sheet'!$E$21="Corridor",X213*(1/((1+$D$2)^X$8)), )</f>
        <v>0</v>
      </c>
      <c r="Y217" s="136">
        <f>IF('Input sheet'!$E$21="Corridor",Y213*(1/((1+$D$2)^Y$8)), )</f>
        <v>0</v>
      </c>
      <c r="Z217" s="136">
        <f>IF('Input sheet'!$E$21="Corridor",Z213*(1/((1+$D$2)^Z$8)), )</f>
        <v>0</v>
      </c>
      <c r="AA217" s="136">
        <f>IF('Input sheet'!$E$21="Corridor",AA213*(1/((1+$D$2)^AA$8)), )</f>
        <v>0</v>
      </c>
      <c r="AB217" s="136">
        <f>IF('Input sheet'!$E$21="Corridor",AB213*(1/((1+$D$2)^AB$8)), )</f>
        <v>0</v>
      </c>
      <c r="AC217" s="136">
        <f>IF('Input sheet'!$E$21="Corridor",AC213*(1/((1+$D$2)^AC$8)), )</f>
        <v>0</v>
      </c>
      <c r="AD217" s="136">
        <f>IF('Input sheet'!$E$21="Corridor",AD213*(1/((1+$D$2)^AD$8)), )</f>
        <v>0</v>
      </c>
      <c r="AE217" s="136">
        <f>IF('Input sheet'!$E$21="Corridor",AE213*(1/((1+$D$2)^AE$8)), )</f>
        <v>0</v>
      </c>
      <c r="AF217" s="136">
        <f>IF('Input sheet'!$E$21="Corridor",AF213*(1/((1+$D$2)^AF$8)), )</f>
        <v>0</v>
      </c>
      <c r="AG217" s="136">
        <f>IF('Input sheet'!$E$21="Corridor",AG213*(1/((1+$D$2)^AG$8)), )</f>
        <v>0</v>
      </c>
      <c r="AH217" s="136">
        <f>IF('Input sheet'!$E$21="Corridor",AH213*(1/((1+$D$2)^AH$8)), )</f>
        <v>0</v>
      </c>
      <c r="AI217" s="136">
        <f>IF('Input sheet'!$E$21="Corridor",AI213*(1/((1+$D$2)^AI$8)), )</f>
        <v>0</v>
      </c>
      <c r="AJ217" s="137">
        <f>SUM(F217:AI217)</f>
        <v>0</v>
      </c>
    </row>
    <row r="218" spans="3:36" s="23" customFormat="1" x14ac:dyDescent="0.25">
      <c r="C218" s="25" t="s">
        <v>265</v>
      </c>
      <c r="F218" s="136">
        <f>IF('Input sheet'!$E$21="Corridor",F214*(1/((1+$D$2)^F$8)), )</f>
        <v>0</v>
      </c>
      <c r="G218" s="136">
        <f>IF('Input sheet'!$E$21="Corridor",G214*(1/((1+$D$2)^G$8)), )</f>
        <v>0</v>
      </c>
      <c r="H218" s="136">
        <f>IF('Input sheet'!$E$21="Corridor",H214*(1/((1+$D$2)^H$8)), )</f>
        <v>0</v>
      </c>
      <c r="I218" s="136">
        <f>IF('Input sheet'!$E$21="Corridor",I214*(1/((1+$D$2)^I$8)), )</f>
        <v>0</v>
      </c>
      <c r="J218" s="136">
        <f>IF('Input sheet'!$E$21="Corridor",J214*(1/((1+$D$2)^J$8)), )</f>
        <v>0</v>
      </c>
      <c r="K218" s="136">
        <f>IF('Input sheet'!$E$21="Corridor",K214*(1/((1+$D$2)^K$8)), )</f>
        <v>0</v>
      </c>
      <c r="L218" s="136">
        <f>IF('Input sheet'!$E$21="Corridor",L214*(1/((1+$D$2)^L$8)), )</f>
        <v>0</v>
      </c>
      <c r="M218" s="136">
        <f>IF('Input sheet'!$E$21="Corridor",M214*(1/((1+$D$2)^M$8)), )</f>
        <v>0</v>
      </c>
      <c r="N218" s="136">
        <f>IF('Input sheet'!$E$21="Corridor",N214*(1/((1+$D$2)^N$8)), )</f>
        <v>0</v>
      </c>
      <c r="O218" s="136">
        <f>IF('Input sheet'!$E$21="Corridor",O214*(1/((1+$D$2)^O$8)), )</f>
        <v>0</v>
      </c>
      <c r="P218" s="136">
        <f>IF('Input sheet'!$E$21="Corridor",P214*(1/((1+$D$2)^P$8)), )</f>
        <v>0</v>
      </c>
      <c r="Q218" s="136">
        <f>IF('Input sheet'!$E$21="Corridor",Q214*(1/((1+$D$2)^Q$8)), )</f>
        <v>0</v>
      </c>
      <c r="R218" s="136">
        <f>IF('Input sheet'!$E$21="Corridor",R214*(1/((1+$D$2)^R$8)), )</f>
        <v>0</v>
      </c>
      <c r="S218" s="136">
        <f>IF('Input sheet'!$E$21="Corridor",S214*(1/((1+$D$2)^S$8)), )</f>
        <v>0</v>
      </c>
      <c r="T218" s="136">
        <f>IF('Input sheet'!$E$21="Corridor",T214*(1/((1+$D$2)^T$8)), )</f>
        <v>0</v>
      </c>
      <c r="U218" s="136">
        <f>IF('Input sheet'!$E$21="Corridor",U214*(1/((1+$D$2)^U$8)), )</f>
        <v>0</v>
      </c>
      <c r="V218" s="136">
        <f>IF('Input sheet'!$E$21="Corridor",V214*(1/((1+$D$2)^V$8)), )</f>
        <v>0</v>
      </c>
      <c r="W218" s="136">
        <f>IF('Input sheet'!$E$21="Corridor",W214*(1/((1+$D$2)^W$8)), )</f>
        <v>0</v>
      </c>
      <c r="X218" s="136">
        <f>IF('Input sheet'!$E$21="Corridor",X214*(1/((1+$D$2)^X$8)), )</f>
        <v>0</v>
      </c>
      <c r="Y218" s="136">
        <f>IF('Input sheet'!$E$21="Corridor",Y214*(1/((1+$D$2)^Y$8)), )</f>
        <v>0</v>
      </c>
      <c r="Z218" s="136">
        <f>IF('Input sheet'!$E$21="Corridor",Z214*(1/((1+$D$2)^Z$8)), )</f>
        <v>0</v>
      </c>
      <c r="AA218" s="136">
        <f>IF('Input sheet'!$E$21="Corridor",AA214*(1/((1+$D$2)^AA$8)), )</f>
        <v>0</v>
      </c>
      <c r="AB218" s="136">
        <f>IF('Input sheet'!$E$21="Corridor",AB214*(1/((1+$D$2)^AB$8)), )</f>
        <v>0</v>
      </c>
      <c r="AC218" s="136">
        <f>IF('Input sheet'!$E$21="Corridor",AC214*(1/((1+$D$2)^AC$8)), )</f>
        <v>0</v>
      </c>
      <c r="AD218" s="136">
        <f>IF('Input sheet'!$E$21="Corridor",AD214*(1/((1+$D$2)^AD$8)), )</f>
        <v>0</v>
      </c>
      <c r="AE218" s="136">
        <f>IF('Input sheet'!$E$21="Corridor",AE214*(1/((1+$D$2)^AE$8)), )</f>
        <v>0</v>
      </c>
      <c r="AF218" s="136">
        <f>IF('Input sheet'!$E$21="Corridor",AF214*(1/((1+$D$2)^AF$8)), )</f>
        <v>0</v>
      </c>
      <c r="AG218" s="136">
        <f>IF('Input sheet'!$E$21="Corridor",AG214*(1/((1+$D$2)^AG$8)), )</f>
        <v>0</v>
      </c>
      <c r="AH218" s="136">
        <f>IF('Input sheet'!$E$21="Corridor",AH214*(1/((1+$D$2)^AH$8)), )</f>
        <v>0</v>
      </c>
      <c r="AI218" s="136">
        <f>IF('Input sheet'!$E$21="Corridor",AI214*(1/((1+$D$2)^AI$8)), )</f>
        <v>0</v>
      </c>
      <c r="AJ218" s="137">
        <f>SUM(F218:AI218)</f>
        <v>0</v>
      </c>
    </row>
    <row r="219" spans="3:36" s="23" customFormat="1" x14ac:dyDescent="0.25">
      <c r="C219" s="25" t="s">
        <v>266</v>
      </c>
      <c r="F219" s="136">
        <f>F218*$D$35</f>
        <v>0</v>
      </c>
      <c r="G219" s="136">
        <f t="shared" ref="G219:AI219" si="59">G218*$D$35</f>
        <v>0</v>
      </c>
      <c r="H219" s="136">
        <f t="shared" si="59"/>
        <v>0</v>
      </c>
      <c r="I219" s="136">
        <f t="shared" si="59"/>
        <v>0</v>
      </c>
      <c r="J219" s="136">
        <f t="shared" si="59"/>
        <v>0</v>
      </c>
      <c r="K219" s="136">
        <f t="shared" si="59"/>
        <v>0</v>
      </c>
      <c r="L219" s="136">
        <f t="shared" si="59"/>
        <v>0</v>
      </c>
      <c r="M219" s="136">
        <f t="shared" si="59"/>
        <v>0</v>
      </c>
      <c r="N219" s="136">
        <f t="shared" si="59"/>
        <v>0</v>
      </c>
      <c r="O219" s="136">
        <f t="shared" si="59"/>
        <v>0</v>
      </c>
      <c r="P219" s="136">
        <f t="shared" si="59"/>
        <v>0</v>
      </c>
      <c r="Q219" s="136">
        <f t="shared" si="59"/>
        <v>0</v>
      </c>
      <c r="R219" s="136">
        <f t="shared" si="59"/>
        <v>0</v>
      </c>
      <c r="S219" s="136">
        <f t="shared" si="59"/>
        <v>0</v>
      </c>
      <c r="T219" s="136">
        <f t="shared" si="59"/>
        <v>0</v>
      </c>
      <c r="U219" s="136">
        <f t="shared" si="59"/>
        <v>0</v>
      </c>
      <c r="V219" s="136">
        <f t="shared" si="59"/>
        <v>0</v>
      </c>
      <c r="W219" s="136">
        <f t="shared" si="59"/>
        <v>0</v>
      </c>
      <c r="X219" s="136">
        <f t="shared" si="59"/>
        <v>0</v>
      </c>
      <c r="Y219" s="136">
        <f t="shared" si="59"/>
        <v>0</v>
      </c>
      <c r="Z219" s="136">
        <f t="shared" si="59"/>
        <v>0</v>
      </c>
      <c r="AA219" s="136">
        <f t="shared" si="59"/>
        <v>0</v>
      </c>
      <c r="AB219" s="136">
        <f t="shared" si="59"/>
        <v>0</v>
      </c>
      <c r="AC219" s="136">
        <f t="shared" si="59"/>
        <v>0</v>
      </c>
      <c r="AD219" s="136">
        <f t="shared" si="59"/>
        <v>0</v>
      </c>
      <c r="AE219" s="136">
        <f t="shared" si="59"/>
        <v>0</v>
      </c>
      <c r="AF219" s="136">
        <f t="shared" si="59"/>
        <v>0</v>
      </c>
      <c r="AG219" s="136">
        <f t="shared" si="59"/>
        <v>0</v>
      </c>
      <c r="AH219" s="136">
        <f t="shared" si="59"/>
        <v>0</v>
      </c>
      <c r="AI219" s="136">
        <f t="shared" si="59"/>
        <v>0</v>
      </c>
      <c r="AJ219" s="137">
        <f>SUM(F219:AI219)</f>
        <v>0</v>
      </c>
    </row>
    <row r="220" spans="3:36" s="23" customFormat="1" x14ac:dyDescent="0.25">
      <c r="C220" s="25" t="s">
        <v>267</v>
      </c>
      <c r="F220" s="136">
        <f>F218*$D$36</f>
        <v>0</v>
      </c>
      <c r="G220" s="136">
        <f t="shared" ref="G220:AI220" si="60">G218*$D$36</f>
        <v>0</v>
      </c>
      <c r="H220" s="136">
        <f t="shared" si="60"/>
        <v>0</v>
      </c>
      <c r="I220" s="136">
        <f t="shared" si="60"/>
        <v>0</v>
      </c>
      <c r="J220" s="136">
        <f t="shared" si="60"/>
        <v>0</v>
      </c>
      <c r="K220" s="136">
        <f t="shared" si="60"/>
        <v>0</v>
      </c>
      <c r="L220" s="136">
        <f t="shared" si="60"/>
        <v>0</v>
      </c>
      <c r="M220" s="136">
        <f t="shared" si="60"/>
        <v>0</v>
      </c>
      <c r="N220" s="136">
        <f t="shared" si="60"/>
        <v>0</v>
      </c>
      <c r="O220" s="136">
        <f t="shared" si="60"/>
        <v>0</v>
      </c>
      <c r="P220" s="136">
        <f t="shared" si="60"/>
        <v>0</v>
      </c>
      <c r="Q220" s="136">
        <f t="shared" si="60"/>
        <v>0</v>
      </c>
      <c r="R220" s="136">
        <f t="shared" si="60"/>
        <v>0</v>
      </c>
      <c r="S220" s="136">
        <f t="shared" si="60"/>
        <v>0</v>
      </c>
      <c r="T220" s="136">
        <f t="shared" si="60"/>
        <v>0</v>
      </c>
      <c r="U220" s="136">
        <f t="shared" si="60"/>
        <v>0</v>
      </c>
      <c r="V220" s="136">
        <f t="shared" si="60"/>
        <v>0</v>
      </c>
      <c r="W220" s="136">
        <f t="shared" si="60"/>
        <v>0</v>
      </c>
      <c r="X220" s="136">
        <f t="shared" si="60"/>
        <v>0</v>
      </c>
      <c r="Y220" s="136">
        <f t="shared" si="60"/>
        <v>0</v>
      </c>
      <c r="Z220" s="136">
        <f t="shared" si="60"/>
        <v>0</v>
      </c>
      <c r="AA220" s="136">
        <f t="shared" si="60"/>
        <v>0</v>
      </c>
      <c r="AB220" s="136">
        <f t="shared" si="60"/>
        <v>0</v>
      </c>
      <c r="AC220" s="136">
        <f t="shared" si="60"/>
        <v>0</v>
      </c>
      <c r="AD220" s="136">
        <f t="shared" si="60"/>
        <v>0</v>
      </c>
      <c r="AE220" s="136">
        <f t="shared" si="60"/>
        <v>0</v>
      </c>
      <c r="AF220" s="136">
        <f t="shared" si="60"/>
        <v>0</v>
      </c>
      <c r="AG220" s="136">
        <f t="shared" si="60"/>
        <v>0</v>
      </c>
      <c r="AH220" s="136">
        <f t="shared" si="60"/>
        <v>0</v>
      </c>
      <c r="AI220" s="136">
        <f t="shared" si="60"/>
        <v>0</v>
      </c>
      <c r="AJ220" s="137">
        <f>SUM(F220:AI220)</f>
        <v>0</v>
      </c>
    </row>
    <row r="221" spans="3:36" s="23" customFormat="1" x14ac:dyDescent="0.25">
      <c r="C221" s="25" t="s">
        <v>268</v>
      </c>
      <c r="F221" s="136">
        <f>IF('Input sheet'!$E$21="Corridor",F215*(1/((1+$D$2)^F$8)), )</f>
        <v>0</v>
      </c>
      <c r="G221" s="136">
        <f>IF('Input sheet'!$E$21="Corridor",G215*(1/((1+$D$2)^G$8)), )</f>
        <v>0</v>
      </c>
      <c r="H221" s="136">
        <f>IF('Input sheet'!$E$21="Corridor",H215*(1/((1+$D$2)^H$8)), )</f>
        <v>0</v>
      </c>
      <c r="I221" s="136">
        <f>IF('Input sheet'!$E$21="Corridor",I215*(1/((1+$D$2)^I$8)), )</f>
        <v>0</v>
      </c>
      <c r="J221" s="136">
        <f>IF('Input sheet'!$E$21="Corridor",J215*(1/((1+$D$2)^J$8)), )</f>
        <v>0</v>
      </c>
      <c r="K221" s="136">
        <f>IF('Input sheet'!$E$21="Corridor",K215*(1/((1+$D$2)^K$8)), )</f>
        <v>0</v>
      </c>
      <c r="L221" s="136">
        <f>IF('Input sheet'!$E$21="Corridor",L215*(1/((1+$D$2)^L$8)), )</f>
        <v>0</v>
      </c>
      <c r="M221" s="136">
        <f>IF('Input sheet'!$E$21="Corridor",M215*(1/((1+$D$2)^M$8)), )</f>
        <v>0</v>
      </c>
      <c r="N221" s="136">
        <f>IF('Input sheet'!$E$21="Corridor",N215*(1/((1+$D$2)^N$8)), )</f>
        <v>0</v>
      </c>
      <c r="O221" s="136">
        <f>IF('Input sheet'!$E$21="Corridor",O215*(1/((1+$D$2)^O$8)), )</f>
        <v>0</v>
      </c>
      <c r="P221" s="136">
        <f>IF('Input sheet'!$E$21="Corridor",P215*(1/((1+$D$2)^P$8)), )</f>
        <v>0</v>
      </c>
      <c r="Q221" s="136">
        <f>IF('Input sheet'!$E$21="Corridor",Q215*(1/((1+$D$2)^Q$8)), )</f>
        <v>0</v>
      </c>
      <c r="R221" s="136">
        <f>IF('Input sheet'!$E$21="Corridor",R215*(1/((1+$D$2)^R$8)), )</f>
        <v>0</v>
      </c>
      <c r="S221" s="136">
        <f>IF('Input sheet'!$E$21="Corridor",S215*(1/((1+$D$2)^S$8)), )</f>
        <v>0</v>
      </c>
      <c r="T221" s="136">
        <f>IF('Input sheet'!$E$21="Corridor",T215*(1/((1+$D$2)^T$8)), )</f>
        <v>0</v>
      </c>
      <c r="U221" s="136">
        <f>IF('Input sheet'!$E$21="Corridor",U215*(1/((1+$D$2)^U$8)), )</f>
        <v>0</v>
      </c>
      <c r="V221" s="136">
        <f>IF('Input sheet'!$E$21="Corridor",V215*(1/((1+$D$2)^V$8)), )</f>
        <v>0</v>
      </c>
      <c r="W221" s="136">
        <f>IF('Input sheet'!$E$21="Corridor",W215*(1/((1+$D$2)^W$8)), )</f>
        <v>0</v>
      </c>
      <c r="X221" s="136">
        <f>IF('Input sheet'!$E$21="Corridor",X215*(1/((1+$D$2)^X$8)), )</f>
        <v>0</v>
      </c>
      <c r="Y221" s="136">
        <f>IF('Input sheet'!$E$21="Corridor",Y215*(1/((1+$D$2)^Y$8)), )</f>
        <v>0</v>
      </c>
      <c r="Z221" s="136">
        <f>IF('Input sheet'!$E$21="Corridor",Z215*(1/((1+$D$2)^Z$8)), )</f>
        <v>0</v>
      </c>
      <c r="AA221" s="136">
        <f>IF('Input sheet'!$E$21="Corridor",AA215*(1/((1+$D$2)^AA$8)), )</f>
        <v>0</v>
      </c>
      <c r="AB221" s="136">
        <f>IF('Input sheet'!$E$21="Corridor",AB215*(1/((1+$D$2)^AB$8)), )</f>
        <v>0</v>
      </c>
      <c r="AC221" s="136">
        <f>IF('Input sheet'!$E$21="Corridor",AC215*(1/((1+$D$2)^AC$8)), )</f>
        <v>0</v>
      </c>
      <c r="AD221" s="136">
        <f>IF('Input sheet'!$E$21="Corridor",AD215*(1/((1+$D$2)^AD$8)), )</f>
        <v>0</v>
      </c>
      <c r="AE221" s="136">
        <f>IF('Input sheet'!$E$21="Corridor",AE215*(1/((1+$D$2)^AE$8)), )</f>
        <v>0</v>
      </c>
      <c r="AF221" s="136">
        <f>IF('Input sheet'!$E$21="Corridor",AF215*(1/((1+$D$2)^AF$8)), )</f>
        <v>0</v>
      </c>
      <c r="AG221" s="136">
        <f>IF('Input sheet'!$E$21="Corridor",AG215*(1/((1+$D$2)^AG$8)), )</f>
        <v>0</v>
      </c>
      <c r="AH221" s="136">
        <f>IF('Input sheet'!$E$21="Corridor",AH215*(1/((1+$D$2)^AH$8)), )</f>
        <v>0</v>
      </c>
      <c r="AI221" s="136">
        <f>IF('Input sheet'!$E$21="Corridor",AI215*(1/((1+$D$2)^AI$8)), )</f>
        <v>0</v>
      </c>
      <c r="AJ221" s="137">
        <f>SUM(F221:AI221)</f>
        <v>0</v>
      </c>
    </row>
    <row r="222" spans="3:36" s="23" customFormat="1" x14ac:dyDescent="0.25"/>
    <row r="223" spans="3:36" s="23" customFormat="1" x14ac:dyDescent="0.25">
      <c r="C223" s="138" t="s">
        <v>161</v>
      </c>
      <c r="D223" s="143">
        <v>1000000</v>
      </c>
    </row>
    <row r="236" spans="39:41" x14ac:dyDescent="0.25">
      <c r="AM236" s="20"/>
      <c r="AN236" s="20"/>
      <c r="AO236" s="2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AO229"/>
  <sheetViews>
    <sheetView workbookViewId="0"/>
  </sheetViews>
  <sheetFormatPr defaultRowHeight="15" x14ac:dyDescent="0.25"/>
  <cols>
    <col min="1" max="1" width="9.140625" style="30"/>
    <col min="2" max="2" width="25.140625" style="30" bestFit="1" customWidth="1"/>
    <col min="3" max="3" width="83.140625" style="30" bestFit="1" customWidth="1"/>
    <col min="4" max="4" width="14.5703125" style="30" bestFit="1" customWidth="1"/>
    <col min="5" max="5" width="13.28515625" style="30" bestFit="1" customWidth="1"/>
    <col min="6" max="35" width="14.85546875" style="30" bestFit="1" customWidth="1"/>
    <col min="36" max="36" width="13.140625" style="30" bestFit="1" customWidth="1"/>
    <col min="37" max="38" width="14.28515625" style="30" bestFit="1" customWidth="1"/>
    <col min="39" max="39" width="15.28515625" style="30" bestFit="1" customWidth="1"/>
    <col min="40" max="41" width="14.28515625" style="30" bestFit="1" customWidth="1"/>
    <col min="42" max="16384" width="9.140625" style="30"/>
  </cols>
  <sheetData>
    <row r="1" spans="2:36" x14ac:dyDescent="0.25">
      <c r="B1" s="16" t="s">
        <v>110</v>
      </c>
      <c r="C1" s="16" t="s">
        <v>386</v>
      </c>
      <c r="D1" s="26" t="s">
        <v>100</v>
      </c>
      <c r="E1" s="16" t="s">
        <v>385</v>
      </c>
    </row>
    <row r="2" spans="2:36" x14ac:dyDescent="0.25">
      <c r="B2" s="16" t="s">
        <v>58</v>
      </c>
      <c r="C2" s="16" t="s">
        <v>58</v>
      </c>
      <c r="D2" s="120">
        <f>'Input sheet'!E11</f>
        <v>0.04</v>
      </c>
    </row>
    <row r="3" spans="2:36" s="11" customFormat="1" x14ac:dyDescent="0.25">
      <c r="B3" s="16"/>
      <c r="C3" s="16"/>
      <c r="D3" s="120"/>
    </row>
    <row r="4" spans="2:36" s="11" customFormat="1" x14ac:dyDescent="0.25">
      <c r="B4" s="16" t="s">
        <v>455</v>
      </c>
      <c r="C4" s="16" t="s">
        <v>456</v>
      </c>
      <c r="D4" s="120"/>
    </row>
    <row r="5" spans="2:36" s="11" customFormat="1" x14ac:dyDescent="0.25">
      <c r="B5" s="16"/>
      <c r="C5" s="30" t="s">
        <v>447</v>
      </c>
      <c r="D5" s="166" cm="1">
        <f t="array" ref="D5">IF('Input sheet'!$E$12 &gt; LOOKUP(2, 1/(Indexation!C:C), Indexation!B:B),  LOOKUP(2, 1/(Indexation!C:C), Indexation!B:B), 'Input sheet'!$E$12)</f>
        <v>2021</v>
      </c>
    </row>
    <row r="6" spans="2:36" s="11" customFormat="1" x14ac:dyDescent="0.25">
      <c r="B6" s="16"/>
      <c r="C6" s="30" t="s">
        <v>453</v>
      </c>
      <c r="D6" s="166" cm="1">
        <f t="array" ref="D6">IF('Input sheet'!$E$12 &gt; LOOKUP(2, 1/(Indexation!H:H), Indexation!G:G),  LOOKUP(2, 1/(Indexation!H:H), Indexation!G:G), 'Input sheet'!$E$12)</f>
        <v>2021</v>
      </c>
    </row>
    <row r="7" spans="2:36" x14ac:dyDescent="0.25">
      <c r="D7" s="33"/>
      <c r="F7" s="16" t="s">
        <v>66</v>
      </c>
    </row>
    <row r="8" spans="2:36" x14ac:dyDescent="0.25">
      <c r="B8" s="16" t="s">
        <v>91</v>
      </c>
      <c r="C8" s="16" t="s">
        <v>408</v>
      </c>
      <c r="D8" s="26" t="s">
        <v>100</v>
      </c>
      <c r="F8" s="16">
        <v>1</v>
      </c>
      <c r="G8" s="16">
        <f>F8+1</f>
        <v>2</v>
      </c>
      <c r="H8" s="16">
        <f t="shared" ref="H8:AI8" si="0">G8+1</f>
        <v>3</v>
      </c>
      <c r="I8" s="16">
        <f t="shared" si="0"/>
        <v>4</v>
      </c>
      <c r="J8" s="16">
        <f t="shared" si="0"/>
        <v>5</v>
      </c>
      <c r="K8" s="16">
        <f t="shared" si="0"/>
        <v>6</v>
      </c>
      <c r="L8" s="16">
        <f t="shared" si="0"/>
        <v>7</v>
      </c>
      <c r="M8" s="16">
        <f t="shared" si="0"/>
        <v>8</v>
      </c>
      <c r="N8" s="16">
        <f t="shared" si="0"/>
        <v>9</v>
      </c>
      <c r="O8" s="16">
        <f t="shared" si="0"/>
        <v>10</v>
      </c>
      <c r="P8" s="16">
        <f t="shared" si="0"/>
        <v>11</v>
      </c>
      <c r="Q8" s="16">
        <f t="shared" si="0"/>
        <v>12</v>
      </c>
      <c r="R8" s="16">
        <f t="shared" si="0"/>
        <v>13</v>
      </c>
      <c r="S8" s="16">
        <f t="shared" si="0"/>
        <v>14</v>
      </c>
      <c r="T8" s="16">
        <f t="shared" si="0"/>
        <v>15</v>
      </c>
      <c r="U8" s="16">
        <f t="shared" si="0"/>
        <v>16</v>
      </c>
      <c r="V8" s="16">
        <f t="shared" si="0"/>
        <v>17</v>
      </c>
      <c r="W8" s="16">
        <f t="shared" si="0"/>
        <v>18</v>
      </c>
      <c r="X8" s="16">
        <f t="shared" si="0"/>
        <v>19</v>
      </c>
      <c r="Y8" s="16">
        <f t="shared" si="0"/>
        <v>20</v>
      </c>
      <c r="Z8" s="16">
        <f t="shared" si="0"/>
        <v>21</v>
      </c>
      <c r="AA8" s="16">
        <f t="shared" si="0"/>
        <v>22</v>
      </c>
      <c r="AB8" s="16">
        <f t="shared" si="0"/>
        <v>23</v>
      </c>
      <c r="AC8" s="16">
        <f t="shared" si="0"/>
        <v>24</v>
      </c>
      <c r="AD8" s="16">
        <f t="shared" si="0"/>
        <v>25</v>
      </c>
      <c r="AE8" s="16">
        <f t="shared" si="0"/>
        <v>26</v>
      </c>
      <c r="AF8" s="16">
        <f t="shared" si="0"/>
        <v>27</v>
      </c>
      <c r="AG8" s="16">
        <f t="shared" si="0"/>
        <v>28</v>
      </c>
      <c r="AH8" s="16">
        <f t="shared" si="0"/>
        <v>29</v>
      </c>
      <c r="AI8" s="16">
        <f t="shared" si="0"/>
        <v>30</v>
      </c>
      <c r="AJ8" s="29" t="s">
        <v>85</v>
      </c>
    </row>
    <row r="9" spans="2:36" x14ac:dyDescent="0.25">
      <c r="C9" s="30" t="s">
        <v>120</v>
      </c>
      <c r="D9" s="121">
        <f>'Input sheet'!E15</f>
        <v>100000000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f>SUM(F9:AI9)+D9</f>
        <v>100000000</v>
      </c>
    </row>
    <row r="10" spans="2:36" x14ac:dyDescent="0.25">
      <c r="C10" s="30" t="s">
        <v>121</v>
      </c>
      <c r="D10" s="123">
        <f>AJ10</f>
        <v>183860.14039626933</v>
      </c>
      <c r="F10" s="32">
        <f>INDEX('Input sheet'!$J$8:$J$37,MATCH(F8,'Input sheet'!$I$8:$I$37))*(1/((1+$D$2)^F$8))</f>
        <v>10576.923076923076</v>
      </c>
      <c r="G10" s="32">
        <f>INDEX('Input sheet'!$J$8:$J$37,MATCH(G8,'Input sheet'!$I$8:$I$37))*(1/((1+$D$2)^G$8))</f>
        <v>10170.118343195265</v>
      </c>
      <c r="H10" s="32">
        <f>INDEX('Input sheet'!$J$8:$J$37,MATCH(H8,'Input sheet'!$I$8:$I$37))*(1/((1+$D$2)^H$8))</f>
        <v>9778.9599453800638</v>
      </c>
      <c r="I10" s="32">
        <f>INDEX('Input sheet'!$J$8:$J$37,MATCH(I8,'Input sheet'!$I$8:$I$37))*(1/((1+$D$2)^I$8))</f>
        <v>9402.8461013269825</v>
      </c>
      <c r="J10" s="32">
        <f>INDEX('Input sheet'!$J$8:$J$37,MATCH(J8,'Input sheet'!$I$8:$I$37))*(1/((1+$D$2)^J$8))</f>
        <v>9041.1981743528668</v>
      </c>
      <c r="K10" s="32">
        <f>INDEX('Input sheet'!$J$8:$J$37,MATCH(K8,'Input sheet'!$I$8:$I$37))*(1/((1+$D$2)^K$8))</f>
        <v>8693.4597830316034</v>
      </c>
      <c r="L10" s="32">
        <f>INDEX('Input sheet'!$J$8:$J$37,MATCH(L8,'Input sheet'!$I$8:$I$37))*(1/((1+$D$2)^L$8))</f>
        <v>8359.0959452226962</v>
      </c>
      <c r="M10" s="32">
        <f>INDEX('Input sheet'!$J$8:$J$37,MATCH(M8,'Input sheet'!$I$8:$I$37))*(1/((1+$D$2)^M$8))</f>
        <v>8037.592255021822</v>
      </c>
      <c r="N10" s="32">
        <f>INDEX('Input sheet'!$J$8:$J$37,MATCH(N8,'Input sheet'!$I$8:$I$37))*(1/((1+$D$2)^N$8))</f>
        <v>7728.4540913671353</v>
      </c>
      <c r="O10" s="32">
        <f>INDEX('Input sheet'!$J$8:$J$37,MATCH(O8,'Input sheet'!$I$8:$I$37))*(1/((1+$D$2)^O$8))</f>
        <v>7431.2058570837835</v>
      </c>
      <c r="P10" s="32">
        <f>INDEX('Input sheet'!$J$8:$J$37,MATCH(P8,'Input sheet'!$I$8:$I$37))*(1/((1+$D$2)^P$8))</f>
        <v>7145.3902471959473</v>
      </c>
      <c r="Q10" s="32">
        <f>INDEX('Input sheet'!$J$8:$J$37,MATCH(Q8,'Input sheet'!$I$8:$I$37))*(1/((1+$D$2)^Q$8))</f>
        <v>6870.5675453807162</v>
      </c>
      <c r="R10" s="32">
        <f>INDEX('Input sheet'!$J$8:$J$37,MATCH(R8,'Input sheet'!$I$8:$I$37))*(1/((1+$D$2)^R$8))</f>
        <v>6606.3149474814581</v>
      </c>
      <c r="S10" s="32">
        <f>INDEX('Input sheet'!$J$8:$J$37,MATCH(S8,'Input sheet'!$I$8:$I$37))*(1/((1+$D$2)^S$8))</f>
        <v>0</v>
      </c>
      <c r="T10" s="32">
        <f>INDEX('Input sheet'!$J$8:$J$37,MATCH(T8,'Input sheet'!$I$8:$I$37))*(1/((1+$D$2)^T$8))</f>
        <v>6107.9095298460225</v>
      </c>
      <c r="U10" s="32">
        <f>INDEX('Input sheet'!$J$8:$J$37,MATCH(U8,'Input sheet'!$I$8:$I$37))*(1/((1+$D$2)^U$8))</f>
        <v>5872.9899325442511</v>
      </c>
      <c r="V10" s="32">
        <f>INDEX('Input sheet'!$J$8:$J$37,MATCH(V8,'Input sheet'!$I$8:$I$37))*(1/((1+$D$2)^V$8))</f>
        <v>5647.1057043694727</v>
      </c>
      <c r="W10" s="32">
        <f>INDEX('Input sheet'!$J$8:$J$37,MATCH(W8,'Input sheet'!$I$8:$I$37))*(1/((1+$D$2)^W$8))</f>
        <v>5429.9093311244924</v>
      </c>
      <c r="X10" s="32">
        <f>INDEX('Input sheet'!$J$8:$J$37,MATCH(X8,'Input sheet'!$I$8:$I$37))*(1/((1+$D$2)^X$8))</f>
        <v>5221.0666645427809</v>
      </c>
      <c r="Y10" s="32">
        <f>INDEX('Input sheet'!$J$8:$J$37,MATCH(Y8,'Input sheet'!$I$8:$I$37))*(1/((1+$D$2)^Y$8))</f>
        <v>5020.2564082142126</v>
      </c>
      <c r="Z10" s="32">
        <f>INDEX('Input sheet'!$J$8:$J$37,MATCH(Z8,'Input sheet'!$I$8:$I$37))*(1/((1+$D$2)^Z$8))</f>
        <v>4827.1696232828954</v>
      </c>
      <c r="AA10" s="32">
        <f>INDEX('Input sheet'!$J$8:$J$37,MATCH(AA8,'Input sheet'!$I$8:$I$37))*(1/((1+$D$2)^AA$8))</f>
        <v>4641.5092531566306</v>
      </c>
      <c r="AB10" s="32">
        <f>INDEX('Input sheet'!$J$8:$J$37,MATCH(AB8,'Input sheet'!$I$8:$I$37))*(1/((1+$D$2)^AB$8))</f>
        <v>4462.9896664967609</v>
      </c>
      <c r="AC10" s="32">
        <f>INDEX('Input sheet'!$J$8:$J$37,MATCH(AC8,'Input sheet'!$I$8:$I$37))*(1/((1+$D$2)^AC$8))</f>
        <v>4291.3362177853469</v>
      </c>
      <c r="AD10" s="32">
        <f>INDEX('Input sheet'!$J$8:$J$37,MATCH(AD8,'Input sheet'!$I$8:$I$37))*(1/((1+$D$2)^AD$8))</f>
        <v>4126.2848247936017</v>
      </c>
      <c r="AE10" s="32">
        <f>INDEX('Input sheet'!$J$8:$J$37,MATCH(AE8,'Input sheet'!$I$8:$I$37))*(1/((1+$D$2)^AE$8))</f>
        <v>3967.5815623015405</v>
      </c>
      <c r="AF10" s="32">
        <f>INDEX('Input sheet'!$J$8:$J$37,MATCH(AF8,'Input sheet'!$I$8:$I$37))*(1/((1+$D$2)^AF$8))</f>
        <v>3814.9822714437887</v>
      </c>
      <c r="AG10" s="32">
        <f>INDEX('Input sheet'!$J$8:$J$37,MATCH(AG8,'Input sheet'!$I$8:$I$37))*(1/((1+$D$2)^AG$8))</f>
        <v>3668.2521840805653</v>
      </c>
      <c r="AH10" s="32">
        <f>INDEX('Input sheet'!$J$8:$J$37,MATCH(AH8,'Input sheet'!$I$8:$I$37))*(1/((1+$D$2)^AH$8))</f>
        <v>3527.1655616159278</v>
      </c>
      <c r="AI10" s="32">
        <f>INDEX('Input sheet'!$J$8:$J$37,MATCH(AI8,'Input sheet'!$I$8:$I$37))*(1/((1+$D$2)^AI$8))</f>
        <v>3391.5053477076235</v>
      </c>
      <c r="AJ10" s="32">
        <f>SUM(F10:AI10)</f>
        <v>183860.14039626933</v>
      </c>
    </row>
    <row r="11" spans="2:36" x14ac:dyDescent="0.25">
      <c r="C11" s="16" t="s">
        <v>106</v>
      </c>
      <c r="D11" s="121">
        <f>AJ11</f>
        <v>100183860.14039627</v>
      </c>
      <c r="F11" s="32">
        <f t="shared" ref="F11:AJ11" si="1">SUM(F9:F10)</f>
        <v>10576.923076923076</v>
      </c>
      <c r="G11" s="32">
        <f t="shared" si="1"/>
        <v>10170.118343195265</v>
      </c>
      <c r="H11" s="32">
        <f t="shared" si="1"/>
        <v>9778.9599453800638</v>
      </c>
      <c r="I11" s="32">
        <f t="shared" si="1"/>
        <v>9402.8461013269825</v>
      </c>
      <c r="J11" s="32">
        <f t="shared" si="1"/>
        <v>9041.1981743528668</v>
      </c>
      <c r="K11" s="32">
        <f t="shared" si="1"/>
        <v>8693.4597830316034</v>
      </c>
      <c r="L11" s="32">
        <f t="shared" si="1"/>
        <v>8359.0959452226962</v>
      </c>
      <c r="M11" s="32">
        <f t="shared" si="1"/>
        <v>8037.592255021822</v>
      </c>
      <c r="N11" s="32">
        <f t="shared" si="1"/>
        <v>7728.4540913671353</v>
      </c>
      <c r="O11" s="32">
        <f t="shared" si="1"/>
        <v>7431.2058570837835</v>
      </c>
      <c r="P11" s="32">
        <f t="shared" si="1"/>
        <v>7145.3902471959473</v>
      </c>
      <c r="Q11" s="32">
        <f t="shared" si="1"/>
        <v>6870.5675453807162</v>
      </c>
      <c r="R11" s="32">
        <f t="shared" si="1"/>
        <v>6606.3149474814581</v>
      </c>
      <c r="S11" s="32">
        <f t="shared" si="1"/>
        <v>0</v>
      </c>
      <c r="T11" s="32">
        <f t="shared" si="1"/>
        <v>6107.9095298460225</v>
      </c>
      <c r="U11" s="32">
        <f t="shared" si="1"/>
        <v>5872.9899325442511</v>
      </c>
      <c r="V11" s="32">
        <f t="shared" si="1"/>
        <v>5647.1057043694727</v>
      </c>
      <c r="W11" s="32">
        <f t="shared" si="1"/>
        <v>5429.9093311244924</v>
      </c>
      <c r="X11" s="32">
        <f t="shared" si="1"/>
        <v>5221.0666645427809</v>
      </c>
      <c r="Y11" s="32">
        <f t="shared" si="1"/>
        <v>5020.2564082142126</v>
      </c>
      <c r="Z11" s="32">
        <f t="shared" si="1"/>
        <v>4827.1696232828954</v>
      </c>
      <c r="AA11" s="32">
        <f t="shared" si="1"/>
        <v>4641.5092531566306</v>
      </c>
      <c r="AB11" s="32">
        <f t="shared" si="1"/>
        <v>4462.9896664967609</v>
      </c>
      <c r="AC11" s="32">
        <f t="shared" si="1"/>
        <v>4291.3362177853469</v>
      </c>
      <c r="AD11" s="32">
        <f t="shared" si="1"/>
        <v>4126.2848247936017</v>
      </c>
      <c r="AE11" s="32">
        <f t="shared" si="1"/>
        <v>3967.5815623015405</v>
      </c>
      <c r="AF11" s="32">
        <f t="shared" si="1"/>
        <v>3814.9822714437887</v>
      </c>
      <c r="AG11" s="32">
        <f t="shared" si="1"/>
        <v>3668.2521840805653</v>
      </c>
      <c r="AH11" s="32">
        <f t="shared" si="1"/>
        <v>3527.1655616159278</v>
      </c>
      <c r="AI11" s="32">
        <f t="shared" si="1"/>
        <v>3391.5053477076235</v>
      </c>
      <c r="AJ11" s="32">
        <f t="shared" si="1"/>
        <v>100183860.14039627</v>
      </c>
    </row>
    <row r="12" spans="2:36" x14ac:dyDescent="0.25">
      <c r="C12" s="16"/>
      <c r="D12" s="12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</row>
    <row r="13" spans="2:36" x14ac:dyDescent="0.25">
      <c r="B13" s="16" t="s">
        <v>92</v>
      </c>
      <c r="C13" s="16" t="s">
        <v>387</v>
      </c>
      <c r="D13" s="33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</row>
    <row r="14" spans="2:36" s="199" customFormat="1" x14ac:dyDescent="0.25">
      <c r="C14" s="199" t="s">
        <v>249</v>
      </c>
      <c r="D14" s="123">
        <f>AJ14</f>
        <v>-10939.80738962461</v>
      </c>
      <c r="F14" s="122">
        <f>(INDEX('Input sheet'!$M$8:$M$37,MATCH(F8,'Input sheet'!$L$8:$L$37,0))-INDEX('Input sheet'!$J$8:$J$37,MATCH(F8,'Input sheet'!$I$8:$I$37,0)))*(1/((1+$D$2)^F$8))</f>
        <v>-961.53846153846143</v>
      </c>
      <c r="G14" s="122">
        <f>(INDEX('Input sheet'!$M$8:$M$37,MATCH(G8,'Input sheet'!$L$8:$L$37,0))-INDEX('Input sheet'!$J$8:$J$37,MATCH(G8,'Input sheet'!$I$8:$I$37,0)))*(1/((1+$D$2)^G$8))</f>
        <v>-924.55621301775136</v>
      </c>
      <c r="H14" s="122">
        <f>(INDEX('Input sheet'!$M$8:$M$37,MATCH(H8,'Input sheet'!$L$8:$L$37,0))-INDEX('Input sheet'!$J$8:$J$37,MATCH(H8,'Input sheet'!$I$8:$I$37,0)))*(1/((1+$D$2)^H$8))</f>
        <v>-888.9963586709149</v>
      </c>
      <c r="I14" s="122">
        <f>(INDEX('Input sheet'!$M$8:$M$37,MATCH(I8,'Input sheet'!$L$8:$L$37,0))-INDEX('Input sheet'!$J$8:$J$37,MATCH(I8,'Input sheet'!$I$8:$I$37,0)))*(1/((1+$D$2)^I$8))</f>
        <v>-854.80419102972576</v>
      </c>
      <c r="J14" s="122">
        <f>(INDEX('Input sheet'!$M$8:$M$37,MATCH(J8,'Input sheet'!$L$8:$L$37,0))-INDEX('Input sheet'!$J$8:$J$37,MATCH(J8,'Input sheet'!$I$8:$I$37,0)))*(1/((1+$D$2)^J$8))</f>
        <v>-821.92710675935155</v>
      </c>
      <c r="K14" s="122">
        <f>(INDEX('Input sheet'!$M$8:$M$37,MATCH(K8,'Input sheet'!$L$8:$L$37,0))-INDEX('Input sheet'!$J$8:$J$37,MATCH(K8,'Input sheet'!$I$8:$I$37,0)))*(1/((1+$D$2)^K$8))</f>
        <v>-790.31452573014576</v>
      </c>
      <c r="L14" s="122">
        <f>(INDEX('Input sheet'!$M$8:$M$37,MATCH(L8,'Input sheet'!$L$8:$L$37,0))-INDEX('Input sheet'!$J$8:$J$37,MATCH(L8,'Input sheet'!$I$8:$I$37,0)))*(1/((1+$D$2)^L$8))</f>
        <v>-759.91781320206326</v>
      </c>
      <c r="M14" s="122">
        <f>(INDEX('Input sheet'!$M$8:$M$37,MATCH(M8,'Input sheet'!$L$8:$L$37,0))-INDEX('Input sheet'!$J$8:$J$37,MATCH(M8,'Input sheet'!$I$8:$I$37,0)))*(1/((1+$D$2)^M$8))</f>
        <v>-730.69020500198383</v>
      </c>
      <c r="N14" s="122">
        <f>(INDEX('Input sheet'!$M$8:$M$37,MATCH(N8,'Input sheet'!$L$8:$L$37,0))-INDEX('Input sheet'!$J$8:$J$37,MATCH(N8,'Input sheet'!$I$8:$I$37,0)))*(1/((1+$D$2)^N$8))</f>
        <v>-702.58673557883048</v>
      </c>
      <c r="O14" s="122">
        <f>(INDEX('Input sheet'!$M$8:$M$37,MATCH(O8,'Input sheet'!$L$8:$L$37,0))-INDEX('Input sheet'!$J$8:$J$37,MATCH(O8,'Input sheet'!$I$8:$I$37,0)))*(1/((1+$D$2)^O$8))</f>
        <v>-675.56416882579856</v>
      </c>
      <c r="P14" s="122">
        <f>(INDEX('Input sheet'!$M$8:$M$37,MATCH(P8,'Input sheet'!$L$8:$L$37,0))-INDEX('Input sheet'!$J$8:$J$37,MATCH(P8,'Input sheet'!$I$8:$I$37,0)))*(1/((1+$D$2)^P$8))</f>
        <v>-649.58093156326788</v>
      </c>
      <c r="Q14" s="122">
        <f>(INDEX('Input sheet'!$M$8:$M$37,MATCH(Q8,'Input sheet'!$L$8:$L$37,0))-INDEX('Input sheet'!$J$8:$J$37,MATCH(Q8,'Input sheet'!$I$8:$I$37,0)))*(1/((1+$D$2)^Q$8))</f>
        <v>-624.59704958006512</v>
      </c>
      <c r="R14" s="122">
        <f>(INDEX('Input sheet'!$M$8:$M$37,MATCH(R8,'Input sheet'!$L$8:$L$37,0))-INDEX('Input sheet'!$J$8:$J$37,MATCH(R8,'Input sheet'!$I$8:$I$37,0)))*(1/((1+$D$2)^R$8))</f>
        <v>-600.57408613467805</v>
      </c>
      <c r="S14" s="122">
        <f>(INDEX('Input sheet'!$M$8:$M$37,MATCH(S8,'Input sheet'!$L$8:$L$37,0))-INDEX('Input sheet'!$J$8:$J$37,MATCH(S8,'Input sheet'!$I$8:$I$37,0)))*(1/((1+$D$2)^S$8))</f>
        <v>5774.7508282180579</v>
      </c>
      <c r="T14" s="122">
        <f>(INDEX('Input sheet'!$M$8:$M$37,MATCH(T8,'Input sheet'!$L$8:$L$37,0))-INDEX('Input sheet'!$J$8:$J$37,MATCH(T8,'Input sheet'!$I$8:$I$37,0)))*(1/((1+$D$2)^T$8))</f>
        <v>-555.26450271327474</v>
      </c>
      <c r="U14" s="122">
        <f>(INDEX('Input sheet'!$M$8:$M$37,MATCH(U8,'Input sheet'!$L$8:$L$37,0))-INDEX('Input sheet'!$J$8:$J$37,MATCH(U8,'Input sheet'!$I$8:$I$37,0)))*(1/((1+$D$2)^U$8))</f>
        <v>-533.908175685841</v>
      </c>
      <c r="V14" s="122">
        <f>(INDEX('Input sheet'!$M$8:$M$37,MATCH(V8,'Input sheet'!$L$8:$L$37,0))-INDEX('Input sheet'!$J$8:$J$37,MATCH(V8,'Input sheet'!$I$8:$I$37,0)))*(1/((1+$D$2)^V$8))</f>
        <v>-513.37324585177021</v>
      </c>
      <c r="W14" s="122">
        <f>(INDEX('Input sheet'!$M$8:$M$37,MATCH(W8,'Input sheet'!$L$8:$L$37,0))-INDEX('Input sheet'!$J$8:$J$37,MATCH(W8,'Input sheet'!$I$8:$I$37,0)))*(1/((1+$D$2)^W$8))</f>
        <v>-493.62812101131749</v>
      </c>
      <c r="X14" s="122">
        <f>(INDEX('Input sheet'!$M$8:$M$37,MATCH(X8,'Input sheet'!$L$8:$L$37,0))-INDEX('Input sheet'!$J$8:$J$37,MATCH(X8,'Input sheet'!$I$8:$I$37,0)))*(1/((1+$D$2)^X$8))</f>
        <v>-474.64242404934373</v>
      </c>
      <c r="Y14" s="122">
        <f>(INDEX('Input sheet'!$M$8:$M$37,MATCH(Y8,'Input sheet'!$L$8:$L$37,0))-INDEX('Input sheet'!$J$8:$J$37,MATCH(Y8,'Input sheet'!$I$8:$I$37,0)))*(1/((1+$D$2)^Y$8))</f>
        <v>-456.38694620129206</v>
      </c>
      <c r="Z14" s="122">
        <f>(INDEX('Input sheet'!$M$8:$M$37,MATCH(Z8,'Input sheet'!$L$8:$L$37,0))-INDEX('Input sheet'!$J$8:$J$37,MATCH(Z8,'Input sheet'!$I$8:$I$37,0)))*(1/((1+$D$2)^Z$8))</f>
        <v>-438.83360211662688</v>
      </c>
      <c r="AA14" s="122">
        <f>(INDEX('Input sheet'!$M$8:$M$37,MATCH(AA8,'Input sheet'!$L$8:$L$37,0))-INDEX('Input sheet'!$J$8:$J$37,MATCH(AA8,'Input sheet'!$I$8:$I$37,0)))*(1/((1+$D$2)^AA$8))</f>
        <v>-421.9553866506028</v>
      </c>
      <c r="AB14" s="122">
        <f>(INDEX('Input sheet'!$M$8:$M$37,MATCH(AB8,'Input sheet'!$L$8:$L$37,0))-INDEX('Input sheet'!$J$8:$J$37,MATCH(AB8,'Input sheet'!$I$8:$I$37,0)))*(1/((1+$D$2)^AB$8))</f>
        <v>-405.72633331788734</v>
      </c>
      <c r="AC14" s="122">
        <f>(INDEX('Input sheet'!$M$8:$M$37,MATCH(AC8,'Input sheet'!$L$8:$L$37,0))-INDEX('Input sheet'!$J$8:$J$37,MATCH(AC8,'Input sheet'!$I$8:$I$37,0)))*(1/((1+$D$2)^AC$8))</f>
        <v>-390.12147434412242</v>
      </c>
      <c r="AD14" s="122">
        <f>(INDEX('Input sheet'!$M$8:$M$37,MATCH(AD8,'Input sheet'!$L$8:$L$37,0))-INDEX('Input sheet'!$J$8:$J$37,MATCH(AD8,'Input sheet'!$I$8:$I$37,0)))*(1/((1+$D$2)^AD$8))</f>
        <v>-375.11680225396378</v>
      </c>
      <c r="AE14" s="122">
        <f>(INDEX('Input sheet'!$M$8:$M$37,MATCH(AE8,'Input sheet'!$L$8:$L$37,0))-INDEX('Input sheet'!$J$8:$J$37,MATCH(AE8,'Input sheet'!$I$8:$I$37,0)))*(1/((1+$D$2)^AE$8))</f>
        <v>-360.68923293650369</v>
      </c>
      <c r="AF14" s="122">
        <f>(INDEX('Input sheet'!$M$8:$M$37,MATCH(AF8,'Input sheet'!$L$8:$L$37,0))-INDEX('Input sheet'!$J$8:$J$37,MATCH(AF8,'Input sheet'!$I$8:$I$37,0)))*(1/((1+$D$2)^AF$8))</f>
        <v>-346.81657013125351</v>
      </c>
      <c r="AG14" s="122">
        <f>(INDEX('Input sheet'!$M$8:$M$37,MATCH(AG8,'Input sheet'!$L$8:$L$37,0))-INDEX('Input sheet'!$J$8:$J$37,MATCH(AG8,'Input sheet'!$I$8:$I$37,0)))*(1/((1+$D$2)^AG$8))</f>
        <v>-333.47747128005142</v>
      </c>
      <c r="AH14" s="122">
        <f>(INDEX('Input sheet'!$M$8:$M$37,MATCH(AH8,'Input sheet'!$L$8:$L$37,0))-INDEX('Input sheet'!$J$8:$J$37,MATCH(AH8,'Input sheet'!$I$8:$I$37,0)))*(1/((1+$D$2)^AH$8))</f>
        <v>-320.65141469235709</v>
      </c>
      <c r="AI14" s="122">
        <f>(INDEX('Input sheet'!$M$8:$M$37,MATCH(AI8,'Input sheet'!$L$8:$L$37,0))-INDEX('Input sheet'!$J$8:$J$37,MATCH(AI8,'Input sheet'!$I$8:$I$37,0)))*(1/((1+$D$2)^AI$8))</f>
        <v>-308.31866797342036</v>
      </c>
      <c r="AJ14" s="122">
        <f>SUM(F14:AI14)</f>
        <v>-10939.80738962461</v>
      </c>
    </row>
    <row r="15" spans="2:36" x14ac:dyDescent="0.25">
      <c r="C15" s="30" t="s">
        <v>87</v>
      </c>
      <c r="D15" s="123">
        <f>AJ15</f>
        <v>0</v>
      </c>
      <c r="F15" s="32">
        <f t="shared" ref="F15:AI15" si="2">IFERROR(F65*(1/((1+$D$2)^F8)),"")</f>
        <v>0</v>
      </c>
      <c r="G15" s="32">
        <f t="shared" si="2"/>
        <v>0</v>
      </c>
      <c r="H15" s="32">
        <f t="shared" si="2"/>
        <v>0</v>
      </c>
      <c r="I15" s="32">
        <f t="shared" si="2"/>
        <v>0</v>
      </c>
      <c r="J15" s="32">
        <f t="shared" si="2"/>
        <v>0</v>
      </c>
      <c r="K15" s="32">
        <f t="shared" si="2"/>
        <v>0</v>
      </c>
      <c r="L15" s="32">
        <f t="shared" si="2"/>
        <v>0</v>
      </c>
      <c r="M15" s="32">
        <f t="shared" si="2"/>
        <v>0</v>
      </c>
      <c r="N15" s="32">
        <f t="shared" si="2"/>
        <v>0</v>
      </c>
      <c r="O15" s="32">
        <f t="shared" si="2"/>
        <v>0</v>
      </c>
      <c r="P15" s="32">
        <f t="shared" si="2"/>
        <v>0</v>
      </c>
      <c r="Q15" s="32">
        <f t="shared" si="2"/>
        <v>0</v>
      </c>
      <c r="R15" s="32">
        <f t="shared" si="2"/>
        <v>0</v>
      </c>
      <c r="S15" s="32">
        <f t="shared" si="2"/>
        <v>0</v>
      </c>
      <c r="T15" s="32">
        <f t="shared" si="2"/>
        <v>0</v>
      </c>
      <c r="U15" s="32">
        <f t="shared" si="2"/>
        <v>0</v>
      </c>
      <c r="V15" s="32">
        <f t="shared" si="2"/>
        <v>0</v>
      </c>
      <c r="W15" s="32">
        <f t="shared" si="2"/>
        <v>0</v>
      </c>
      <c r="X15" s="32">
        <f t="shared" si="2"/>
        <v>0</v>
      </c>
      <c r="Y15" s="32">
        <f t="shared" si="2"/>
        <v>0</v>
      </c>
      <c r="Z15" s="32">
        <f t="shared" si="2"/>
        <v>0</v>
      </c>
      <c r="AA15" s="32">
        <f t="shared" si="2"/>
        <v>0</v>
      </c>
      <c r="AB15" s="32">
        <f t="shared" si="2"/>
        <v>0</v>
      </c>
      <c r="AC15" s="32">
        <f t="shared" si="2"/>
        <v>0</v>
      </c>
      <c r="AD15" s="32">
        <f t="shared" si="2"/>
        <v>0</v>
      </c>
      <c r="AE15" s="32">
        <f t="shared" si="2"/>
        <v>0</v>
      </c>
      <c r="AF15" s="32">
        <f t="shared" si="2"/>
        <v>0</v>
      </c>
      <c r="AG15" s="32">
        <f t="shared" si="2"/>
        <v>0</v>
      </c>
      <c r="AH15" s="32">
        <f t="shared" si="2"/>
        <v>0</v>
      </c>
      <c r="AI15" s="32">
        <f t="shared" si="2"/>
        <v>0</v>
      </c>
      <c r="AJ15" s="32">
        <f t="shared" ref="AJ15:AJ20" si="3">SUM(F15:AI15)</f>
        <v>0</v>
      </c>
    </row>
    <row r="16" spans="2:36" x14ac:dyDescent="0.25">
      <c r="C16" s="30" t="s">
        <v>83</v>
      </c>
      <c r="D16" s="123">
        <f t="shared" ref="D16:D21" si="4">AJ16</f>
        <v>0</v>
      </c>
      <c r="F16" s="32">
        <f>IFERROR(F90*(1/((1+$D$2)^F8)),"")</f>
        <v>0</v>
      </c>
      <c r="G16" s="32">
        <f t="shared" ref="G16:AI16" si="5">IFERROR(G90*(1/((1+$D$2)^G8)),"")</f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32">
        <f t="shared" si="5"/>
        <v>0</v>
      </c>
      <c r="P16" s="32">
        <f t="shared" si="5"/>
        <v>0</v>
      </c>
      <c r="Q16" s="32">
        <f t="shared" si="5"/>
        <v>0</v>
      </c>
      <c r="R16" s="32">
        <f t="shared" si="5"/>
        <v>0</v>
      </c>
      <c r="S16" s="32">
        <f t="shared" si="5"/>
        <v>0</v>
      </c>
      <c r="T16" s="32">
        <f t="shared" si="5"/>
        <v>0</v>
      </c>
      <c r="U16" s="32">
        <f t="shared" si="5"/>
        <v>0</v>
      </c>
      <c r="V16" s="32">
        <f t="shared" si="5"/>
        <v>0</v>
      </c>
      <c r="W16" s="32">
        <f t="shared" si="5"/>
        <v>0</v>
      </c>
      <c r="X16" s="32">
        <f t="shared" si="5"/>
        <v>0</v>
      </c>
      <c r="Y16" s="32">
        <f t="shared" si="5"/>
        <v>0</v>
      </c>
      <c r="Z16" s="32">
        <f t="shared" si="5"/>
        <v>0</v>
      </c>
      <c r="AA16" s="32">
        <f t="shared" si="5"/>
        <v>0</v>
      </c>
      <c r="AB16" s="32">
        <f t="shared" si="5"/>
        <v>0</v>
      </c>
      <c r="AC16" s="32">
        <f t="shared" si="5"/>
        <v>0</v>
      </c>
      <c r="AD16" s="32">
        <f t="shared" si="5"/>
        <v>0</v>
      </c>
      <c r="AE16" s="32">
        <f t="shared" si="5"/>
        <v>0</v>
      </c>
      <c r="AF16" s="32">
        <f t="shared" si="5"/>
        <v>0</v>
      </c>
      <c r="AG16" s="32">
        <f t="shared" si="5"/>
        <v>0</v>
      </c>
      <c r="AH16" s="32">
        <f t="shared" si="5"/>
        <v>0</v>
      </c>
      <c r="AI16" s="32">
        <f t="shared" si="5"/>
        <v>0</v>
      </c>
      <c r="AJ16" s="32">
        <f t="shared" si="3"/>
        <v>0</v>
      </c>
    </row>
    <row r="17" spans="2:41" x14ac:dyDescent="0.25">
      <c r="C17" s="30" t="s">
        <v>56</v>
      </c>
      <c r="D17" s="123">
        <f t="shared" si="4"/>
        <v>0</v>
      </c>
      <c r="F17" s="32">
        <f t="shared" ref="F17:AI17" si="6">IFERROR(F128*(1/((1+$D$2)^F8)),"")</f>
        <v>0</v>
      </c>
      <c r="G17" s="32">
        <f t="shared" si="6"/>
        <v>0</v>
      </c>
      <c r="H17" s="32">
        <f t="shared" si="6"/>
        <v>0</v>
      </c>
      <c r="I17" s="32">
        <f t="shared" si="6"/>
        <v>0</v>
      </c>
      <c r="J17" s="32">
        <f t="shared" si="6"/>
        <v>0</v>
      </c>
      <c r="K17" s="32">
        <f t="shared" si="6"/>
        <v>0</v>
      </c>
      <c r="L17" s="32">
        <f t="shared" si="6"/>
        <v>0</v>
      </c>
      <c r="M17" s="32">
        <f t="shared" si="6"/>
        <v>0</v>
      </c>
      <c r="N17" s="32">
        <f t="shared" si="6"/>
        <v>0</v>
      </c>
      <c r="O17" s="32">
        <f t="shared" si="6"/>
        <v>0</v>
      </c>
      <c r="P17" s="32">
        <f t="shared" si="6"/>
        <v>0</v>
      </c>
      <c r="Q17" s="32">
        <f t="shared" si="6"/>
        <v>0</v>
      </c>
      <c r="R17" s="32">
        <f t="shared" si="6"/>
        <v>0</v>
      </c>
      <c r="S17" s="32">
        <f t="shared" si="6"/>
        <v>0</v>
      </c>
      <c r="T17" s="32">
        <f t="shared" si="6"/>
        <v>0</v>
      </c>
      <c r="U17" s="32">
        <f t="shared" si="6"/>
        <v>0</v>
      </c>
      <c r="V17" s="32">
        <f t="shared" si="6"/>
        <v>0</v>
      </c>
      <c r="W17" s="32">
        <f t="shared" si="6"/>
        <v>0</v>
      </c>
      <c r="X17" s="32">
        <f t="shared" si="6"/>
        <v>0</v>
      </c>
      <c r="Y17" s="32">
        <f t="shared" si="6"/>
        <v>0</v>
      </c>
      <c r="Z17" s="32">
        <f t="shared" si="6"/>
        <v>0</v>
      </c>
      <c r="AA17" s="32">
        <f t="shared" si="6"/>
        <v>0</v>
      </c>
      <c r="AB17" s="32">
        <f t="shared" si="6"/>
        <v>0</v>
      </c>
      <c r="AC17" s="32">
        <f t="shared" si="6"/>
        <v>0</v>
      </c>
      <c r="AD17" s="32">
        <f t="shared" si="6"/>
        <v>0</v>
      </c>
      <c r="AE17" s="32">
        <f t="shared" si="6"/>
        <v>0</v>
      </c>
      <c r="AF17" s="32">
        <f t="shared" si="6"/>
        <v>0</v>
      </c>
      <c r="AG17" s="32">
        <f t="shared" si="6"/>
        <v>0</v>
      </c>
      <c r="AH17" s="32">
        <f t="shared" si="6"/>
        <v>0</v>
      </c>
      <c r="AI17" s="32">
        <f t="shared" si="6"/>
        <v>0</v>
      </c>
      <c r="AJ17" s="32">
        <f t="shared" si="3"/>
        <v>0</v>
      </c>
    </row>
    <row r="18" spans="2:41" x14ac:dyDescent="0.25">
      <c r="C18" s="30" t="s">
        <v>57</v>
      </c>
      <c r="D18" s="123">
        <f t="shared" si="4"/>
        <v>0</v>
      </c>
      <c r="F18" s="32">
        <f t="shared" ref="F18:AI18" si="7">IFERROR(F149*(1/((1+$D$2)^F8)),"")</f>
        <v>0</v>
      </c>
      <c r="G18" s="32">
        <f t="shared" si="7"/>
        <v>0</v>
      </c>
      <c r="H18" s="32">
        <f t="shared" si="7"/>
        <v>0</v>
      </c>
      <c r="I18" s="32">
        <f t="shared" si="7"/>
        <v>0</v>
      </c>
      <c r="J18" s="32">
        <f t="shared" si="7"/>
        <v>0</v>
      </c>
      <c r="K18" s="32">
        <f t="shared" si="7"/>
        <v>0</v>
      </c>
      <c r="L18" s="32">
        <f t="shared" si="7"/>
        <v>0</v>
      </c>
      <c r="M18" s="32">
        <f t="shared" si="7"/>
        <v>0</v>
      </c>
      <c r="N18" s="32">
        <f t="shared" si="7"/>
        <v>0</v>
      </c>
      <c r="O18" s="32">
        <f t="shared" si="7"/>
        <v>0</v>
      </c>
      <c r="P18" s="32">
        <f t="shared" si="7"/>
        <v>0</v>
      </c>
      <c r="Q18" s="32">
        <f t="shared" si="7"/>
        <v>0</v>
      </c>
      <c r="R18" s="32">
        <f t="shared" si="7"/>
        <v>0</v>
      </c>
      <c r="S18" s="32">
        <f t="shared" si="7"/>
        <v>0</v>
      </c>
      <c r="T18" s="32">
        <f t="shared" si="7"/>
        <v>0</v>
      </c>
      <c r="U18" s="32">
        <f t="shared" si="7"/>
        <v>0</v>
      </c>
      <c r="V18" s="32">
        <f t="shared" si="7"/>
        <v>0</v>
      </c>
      <c r="W18" s="32">
        <f t="shared" si="7"/>
        <v>0</v>
      </c>
      <c r="X18" s="32">
        <f t="shared" si="7"/>
        <v>0</v>
      </c>
      <c r="Y18" s="32">
        <f t="shared" si="7"/>
        <v>0</v>
      </c>
      <c r="Z18" s="32">
        <f t="shared" si="7"/>
        <v>0</v>
      </c>
      <c r="AA18" s="32">
        <f t="shared" si="7"/>
        <v>0</v>
      </c>
      <c r="AB18" s="32">
        <f t="shared" si="7"/>
        <v>0</v>
      </c>
      <c r="AC18" s="32">
        <f t="shared" si="7"/>
        <v>0</v>
      </c>
      <c r="AD18" s="32">
        <f t="shared" si="7"/>
        <v>0</v>
      </c>
      <c r="AE18" s="32">
        <f t="shared" si="7"/>
        <v>0</v>
      </c>
      <c r="AF18" s="32">
        <f t="shared" si="7"/>
        <v>0</v>
      </c>
      <c r="AG18" s="32">
        <f t="shared" si="7"/>
        <v>0</v>
      </c>
      <c r="AH18" s="32">
        <f t="shared" si="7"/>
        <v>0</v>
      </c>
      <c r="AI18" s="32">
        <f t="shared" si="7"/>
        <v>0</v>
      </c>
      <c r="AJ18" s="32">
        <f t="shared" si="3"/>
        <v>0</v>
      </c>
      <c r="AN18" s="32"/>
      <c r="AO18" s="32"/>
    </row>
    <row r="19" spans="2:41" x14ac:dyDescent="0.25">
      <c r="C19" s="35" t="s">
        <v>252</v>
      </c>
      <c r="D19" s="123">
        <f t="shared" si="4"/>
        <v>0</v>
      </c>
      <c r="F19" s="32">
        <f t="shared" ref="F19:AI19" si="8">IFERROR(F201*(1/((1+$D$2)^F8)),"")</f>
        <v>0</v>
      </c>
      <c r="G19" s="32">
        <f t="shared" si="8"/>
        <v>0</v>
      </c>
      <c r="H19" s="32">
        <f t="shared" si="8"/>
        <v>0</v>
      </c>
      <c r="I19" s="32">
        <f t="shared" si="8"/>
        <v>0</v>
      </c>
      <c r="J19" s="32">
        <f t="shared" si="8"/>
        <v>0</v>
      </c>
      <c r="K19" s="32">
        <f t="shared" si="8"/>
        <v>0</v>
      </c>
      <c r="L19" s="32">
        <f t="shared" si="8"/>
        <v>0</v>
      </c>
      <c r="M19" s="32">
        <f t="shared" si="8"/>
        <v>0</v>
      </c>
      <c r="N19" s="32">
        <f t="shared" si="8"/>
        <v>0</v>
      </c>
      <c r="O19" s="32">
        <f t="shared" si="8"/>
        <v>0</v>
      </c>
      <c r="P19" s="32">
        <f t="shared" si="8"/>
        <v>0</v>
      </c>
      <c r="Q19" s="32">
        <f t="shared" si="8"/>
        <v>0</v>
      </c>
      <c r="R19" s="32">
        <f t="shared" si="8"/>
        <v>0</v>
      </c>
      <c r="S19" s="32">
        <f t="shared" si="8"/>
        <v>0</v>
      </c>
      <c r="T19" s="32">
        <f t="shared" si="8"/>
        <v>0</v>
      </c>
      <c r="U19" s="32">
        <f t="shared" si="8"/>
        <v>0</v>
      </c>
      <c r="V19" s="32">
        <f t="shared" si="8"/>
        <v>0</v>
      </c>
      <c r="W19" s="32">
        <f t="shared" si="8"/>
        <v>0</v>
      </c>
      <c r="X19" s="32">
        <f t="shared" si="8"/>
        <v>0</v>
      </c>
      <c r="Y19" s="32">
        <f t="shared" si="8"/>
        <v>0</v>
      </c>
      <c r="Z19" s="32">
        <f t="shared" si="8"/>
        <v>0</v>
      </c>
      <c r="AA19" s="32">
        <f t="shared" si="8"/>
        <v>0</v>
      </c>
      <c r="AB19" s="32">
        <f t="shared" si="8"/>
        <v>0</v>
      </c>
      <c r="AC19" s="32">
        <f t="shared" si="8"/>
        <v>0</v>
      </c>
      <c r="AD19" s="32">
        <f t="shared" si="8"/>
        <v>0</v>
      </c>
      <c r="AE19" s="32">
        <f t="shared" si="8"/>
        <v>0</v>
      </c>
      <c r="AF19" s="32">
        <f t="shared" si="8"/>
        <v>0</v>
      </c>
      <c r="AG19" s="32">
        <f t="shared" si="8"/>
        <v>0</v>
      </c>
      <c r="AH19" s="32">
        <f t="shared" si="8"/>
        <v>0</v>
      </c>
      <c r="AI19" s="32">
        <f t="shared" si="8"/>
        <v>0</v>
      </c>
      <c r="AJ19" s="32">
        <f t="shared" si="3"/>
        <v>0</v>
      </c>
    </row>
    <row r="20" spans="2:41" x14ac:dyDescent="0.25">
      <c r="C20" s="30" t="s">
        <v>115</v>
      </c>
      <c r="D20" s="123">
        <f t="shared" si="4"/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122">
        <f>'Input sheet'!E15*(('Input sheet'!$E$18-'Model - Rural Free-Flow'!AI8)/'Input sheet'!$E$18)*(1/((1+$D$2)^AI8))</f>
        <v>0</v>
      </c>
      <c r="AJ20" s="32">
        <f t="shared" si="3"/>
        <v>0</v>
      </c>
    </row>
    <row r="21" spans="2:41" x14ac:dyDescent="0.25">
      <c r="C21" s="16" t="s">
        <v>86</v>
      </c>
      <c r="D21" s="123">
        <f t="shared" si="4"/>
        <v>-10939.80738962461</v>
      </c>
      <c r="F21" s="32">
        <f>SUM(F14:F20)</f>
        <v>-961.53846153846143</v>
      </c>
      <c r="G21" s="32">
        <f t="shared" ref="G21:AJ21" si="9">SUM(G14:G20)</f>
        <v>-924.55621301775136</v>
      </c>
      <c r="H21" s="32">
        <f t="shared" si="9"/>
        <v>-888.9963586709149</v>
      </c>
      <c r="I21" s="32">
        <f t="shared" si="9"/>
        <v>-854.80419102972576</v>
      </c>
      <c r="J21" s="32">
        <f t="shared" si="9"/>
        <v>-821.92710675935155</v>
      </c>
      <c r="K21" s="32">
        <f t="shared" si="9"/>
        <v>-790.31452573014576</v>
      </c>
      <c r="L21" s="32">
        <f t="shared" si="9"/>
        <v>-759.91781320206326</v>
      </c>
      <c r="M21" s="32">
        <f t="shared" si="9"/>
        <v>-730.69020500198383</v>
      </c>
      <c r="N21" s="32">
        <f t="shared" si="9"/>
        <v>-702.58673557883048</v>
      </c>
      <c r="O21" s="32">
        <f t="shared" si="9"/>
        <v>-675.56416882579856</v>
      </c>
      <c r="P21" s="32">
        <f t="shared" si="9"/>
        <v>-649.58093156326788</v>
      </c>
      <c r="Q21" s="32">
        <f t="shared" si="9"/>
        <v>-624.59704958006512</v>
      </c>
      <c r="R21" s="32">
        <f t="shared" si="9"/>
        <v>-600.57408613467805</v>
      </c>
      <c r="S21" s="32">
        <f t="shared" si="9"/>
        <v>5774.7508282180579</v>
      </c>
      <c r="T21" s="32">
        <f t="shared" si="9"/>
        <v>-555.26450271327474</v>
      </c>
      <c r="U21" s="32">
        <f t="shared" si="9"/>
        <v>-533.908175685841</v>
      </c>
      <c r="V21" s="32">
        <f t="shared" si="9"/>
        <v>-513.37324585177021</v>
      </c>
      <c r="W21" s="32">
        <f t="shared" si="9"/>
        <v>-493.62812101131749</v>
      </c>
      <c r="X21" s="32">
        <f t="shared" si="9"/>
        <v>-474.64242404934373</v>
      </c>
      <c r="Y21" s="32">
        <f t="shared" si="9"/>
        <v>-456.38694620129206</v>
      </c>
      <c r="Z21" s="32">
        <f t="shared" si="9"/>
        <v>-438.83360211662688</v>
      </c>
      <c r="AA21" s="32">
        <f t="shared" si="9"/>
        <v>-421.9553866506028</v>
      </c>
      <c r="AB21" s="32">
        <f t="shared" si="9"/>
        <v>-405.72633331788734</v>
      </c>
      <c r="AC21" s="32">
        <f t="shared" si="9"/>
        <v>-390.12147434412242</v>
      </c>
      <c r="AD21" s="32">
        <f t="shared" si="9"/>
        <v>-375.11680225396378</v>
      </c>
      <c r="AE21" s="32">
        <f t="shared" si="9"/>
        <v>-360.68923293650369</v>
      </c>
      <c r="AF21" s="32">
        <f t="shared" si="9"/>
        <v>-346.81657013125351</v>
      </c>
      <c r="AG21" s="32">
        <f t="shared" si="9"/>
        <v>-333.47747128005142</v>
      </c>
      <c r="AH21" s="32">
        <f t="shared" si="9"/>
        <v>-320.65141469235709</v>
      </c>
      <c r="AI21" s="32">
        <f t="shared" si="9"/>
        <v>-308.31866797342036</v>
      </c>
      <c r="AJ21" s="32">
        <f t="shared" si="9"/>
        <v>-10939.80738962461</v>
      </c>
    </row>
    <row r="22" spans="2:41" x14ac:dyDescent="0.25">
      <c r="C22" s="16"/>
      <c r="D22" s="121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</row>
    <row r="23" spans="2:41" x14ac:dyDescent="0.25">
      <c r="C23" s="16" t="s">
        <v>271</v>
      </c>
      <c r="D23" s="121">
        <f>D21-D11</f>
        <v>-100194799.9477859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43">
        <f>AJ21-AJ11</f>
        <v>-100194799.9477859</v>
      </c>
    </row>
    <row r="24" spans="2:41" x14ac:dyDescent="0.25">
      <c r="C24" s="16"/>
      <c r="D24" s="121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</row>
    <row r="25" spans="2:41" x14ac:dyDescent="0.25">
      <c r="C25" s="16" t="s">
        <v>367</v>
      </c>
      <c r="D25" s="167">
        <f>D21/D11</f>
        <v>-1.0919730358057392E-4</v>
      </c>
      <c r="AJ25" s="39">
        <f>AJ21/AJ11</f>
        <v>-1.0919730358057392E-4</v>
      </c>
    </row>
    <row r="26" spans="2:41" x14ac:dyDescent="0.25">
      <c r="D26" s="121"/>
    </row>
    <row r="27" spans="2:41" x14ac:dyDescent="0.25">
      <c r="B27" s="16" t="s">
        <v>87</v>
      </c>
      <c r="C27" s="16" t="s">
        <v>90</v>
      </c>
      <c r="D27" s="121"/>
    </row>
    <row r="28" spans="2:41" x14ac:dyDescent="0.25">
      <c r="B28" s="16"/>
      <c r="C28" s="30" t="s">
        <v>88</v>
      </c>
      <c r="D28" s="121"/>
    </row>
    <row r="29" spans="2:41" x14ac:dyDescent="0.25">
      <c r="C29" s="30" t="s">
        <v>295</v>
      </c>
      <c r="D29" s="121">
        <f>'Input sheet'!E22</f>
        <v>1000</v>
      </c>
      <c r="F29" s="20">
        <f>D29</f>
        <v>1000</v>
      </c>
      <c r="G29" s="20">
        <f>F29*(1+$D$32)</f>
        <v>1020</v>
      </c>
      <c r="H29" s="20">
        <f>G29*(1+$D$32)</f>
        <v>1040.4000000000001</v>
      </c>
      <c r="I29" s="20">
        <f t="shared" ref="I29:AI29" si="10">H29*(1+$D$32)</f>
        <v>1061.2080000000001</v>
      </c>
      <c r="J29" s="20">
        <f t="shared" si="10"/>
        <v>1082.4321600000001</v>
      </c>
      <c r="K29" s="20">
        <f t="shared" si="10"/>
        <v>1104.0808032</v>
      </c>
      <c r="L29" s="20">
        <f t="shared" si="10"/>
        <v>1126.1624192639999</v>
      </c>
      <c r="M29" s="20">
        <f t="shared" si="10"/>
        <v>1148.68566764928</v>
      </c>
      <c r="N29" s="20">
        <f t="shared" si="10"/>
        <v>1171.6593810022657</v>
      </c>
      <c r="O29" s="20">
        <f t="shared" si="10"/>
        <v>1195.0925686223111</v>
      </c>
      <c r="P29" s="20">
        <f t="shared" si="10"/>
        <v>1218.9944199947574</v>
      </c>
      <c r="Q29" s="20">
        <f t="shared" si="10"/>
        <v>1243.3743083946526</v>
      </c>
      <c r="R29" s="20">
        <f t="shared" si="10"/>
        <v>1268.2417945625457</v>
      </c>
      <c r="S29" s="20">
        <f t="shared" si="10"/>
        <v>1293.6066304537967</v>
      </c>
      <c r="T29" s="20">
        <f t="shared" si="10"/>
        <v>1319.4787630628728</v>
      </c>
      <c r="U29" s="20">
        <f t="shared" si="10"/>
        <v>1345.8683383241303</v>
      </c>
      <c r="V29" s="20">
        <f t="shared" si="10"/>
        <v>1372.785705090613</v>
      </c>
      <c r="W29" s="20">
        <f t="shared" si="10"/>
        <v>1400.2414191924252</v>
      </c>
      <c r="X29" s="20">
        <f t="shared" si="10"/>
        <v>1428.2462475762736</v>
      </c>
      <c r="Y29" s="20">
        <f t="shared" si="10"/>
        <v>1456.811172527799</v>
      </c>
      <c r="Z29" s="20">
        <f t="shared" si="10"/>
        <v>1485.947395978355</v>
      </c>
      <c r="AA29" s="20">
        <f t="shared" si="10"/>
        <v>1515.6663438979222</v>
      </c>
      <c r="AB29" s="20">
        <f t="shared" si="10"/>
        <v>1545.9796707758805</v>
      </c>
      <c r="AC29" s="20">
        <f t="shared" si="10"/>
        <v>1576.8992641913983</v>
      </c>
      <c r="AD29" s="20">
        <f t="shared" si="10"/>
        <v>1608.4372494752263</v>
      </c>
      <c r="AE29" s="20">
        <f t="shared" si="10"/>
        <v>1640.6059944647309</v>
      </c>
      <c r="AF29" s="20">
        <f t="shared" si="10"/>
        <v>1673.4181143540254</v>
      </c>
      <c r="AG29" s="20">
        <f t="shared" si="10"/>
        <v>1706.8864766411059</v>
      </c>
      <c r="AH29" s="20">
        <f t="shared" si="10"/>
        <v>1741.024206173928</v>
      </c>
      <c r="AI29" s="20">
        <f t="shared" si="10"/>
        <v>1775.8446902974065</v>
      </c>
    </row>
    <row r="30" spans="2:41" x14ac:dyDescent="0.25">
      <c r="C30" s="30" t="s">
        <v>94</v>
      </c>
      <c r="D30" s="120">
        <f>'Input sheet'!E23</f>
        <v>0.2</v>
      </c>
      <c r="F30" s="20">
        <f>F29*$D$30</f>
        <v>200</v>
      </c>
      <c r="G30" s="20">
        <f t="shared" ref="G30:AI30" si="11">G29*$D$30</f>
        <v>204</v>
      </c>
      <c r="H30" s="20">
        <f>H29*$D$30</f>
        <v>208.08000000000004</v>
      </c>
      <c r="I30" s="20">
        <f t="shared" si="11"/>
        <v>212.24160000000003</v>
      </c>
      <c r="J30" s="20">
        <f t="shared" si="11"/>
        <v>216.48643200000004</v>
      </c>
      <c r="K30" s="20">
        <f t="shared" si="11"/>
        <v>220.81616064000002</v>
      </c>
      <c r="L30" s="20">
        <f t="shared" si="11"/>
        <v>225.23248385279999</v>
      </c>
      <c r="M30" s="20">
        <f t="shared" si="11"/>
        <v>229.73713352985601</v>
      </c>
      <c r="N30" s="20">
        <f t="shared" si="11"/>
        <v>234.33187620045317</v>
      </c>
      <c r="O30" s="20">
        <f t="shared" si="11"/>
        <v>239.01851372446222</v>
      </c>
      <c r="P30" s="20">
        <f t="shared" si="11"/>
        <v>243.79888399895151</v>
      </c>
      <c r="Q30" s="20">
        <f t="shared" si="11"/>
        <v>248.67486167893054</v>
      </c>
      <c r="R30" s="20">
        <f t="shared" si="11"/>
        <v>253.64835891250914</v>
      </c>
      <c r="S30" s="20">
        <f t="shared" si="11"/>
        <v>258.72132609075936</v>
      </c>
      <c r="T30" s="20">
        <f t="shared" si="11"/>
        <v>263.89575261257454</v>
      </c>
      <c r="U30" s="20">
        <f t="shared" si="11"/>
        <v>269.17366766482604</v>
      </c>
      <c r="V30" s="20">
        <f t="shared" si="11"/>
        <v>274.55714101812259</v>
      </c>
      <c r="W30" s="20">
        <f t="shared" si="11"/>
        <v>280.04828383848502</v>
      </c>
      <c r="X30" s="20">
        <f t="shared" si="11"/>
        <v>285.64924951525472</v>
      </c>
      <c r="Y30" s="20">
        <f t="shared" si="11"/>
        <v>291.3622345055598</v>
      </c>
      <c r="Z30" s="20">
        <f t="shared" si="11"/>
        <v>297.18947919567103</v>
      </c>
      <c r="AA30" s="20">
        <f t="shared" si="11"/>
        <v>303.13326877958445</v>
      </c>
      <c r="AB30" s="20">
        <f t="shared" si="11"/>
        <v>309.19593415517613</v>
      </c>
      <c r="AC30" s="20">
        <f t="shared" si="11"/>
        <v>315.3798528382797</v>
      </c>
      <c r="AD30" s="20">
        <f t="shared" si="11"/>
        <v>321.68744989504529</v>
      </c>
      <c r="AE30" s="20">
        <f t="shared" si="11"/>
        <v>328.12119889294621</v>
      </c>
      <c r="AF30" s="20">
        <f t="shared" si="11"/>
        <v>334.6836228708051</v>
      </c>
      <c r="AG30" s="20">
        <f t="shared" si="11"/>
        <v>341.37729532822118</v>
      </c>
      <c r="AH30" s="20">
        <f t="shared" si="11"/>
        <v>348.20484123478559</v>
      </c>
      <c r="AI30" s="20">
        <f t="shared" si="11"/>
        <v>355.16893805948132</v>
      </c>
    </row>
    <row r="31" spans="2:41" x14ac:dyDescent="0.25">
      <c r="C31" s="30" t="s">
        <v>93</v>
      </c>
      <c r="D31" s="120">
        <f>100%-D30</f>
        <v>0.8</v>
      </c>
      <c r="F31" s="20">
        <f>F29*$D$31</f>
        <v>800</v>
      </c>
      <c r="G31" s="20">
        <f t="shared" ref="G31:AI31" si="12">G29*$D$31</f>
        <v>816</v>
      </c>
      <c r="H31" s="20">
        <f t="shared" si="12"/>
        <v>832.32000000000016</v>
      </c>
      <c r="I31" s="20">
        <f t="shared" si="12"/>
        <v>848.96640000000014</v>
      </c>
      <c r="J31" s="20">
        <f t="shared" si="12"/>
        <v>865.94572800000014</v>
      </c>
      <c r="K31" s="20">
        <f t="shared" si="12"/>
        <v>883.26464256000008</v>
      </c>
      <c r="L31" s="20">
        <f t="shared" si="12"/>
        <v>900.92993541119995</v>
      </c>
      <c r="M31" s="20">
        <f t="shared" si="12"/>
        <v>918.94853411942404</v>
      </c>
      <c r="N31" s="20">
        <f t="shared" si="12"/>
        <v>937.32750480181267</v>
      </c>
      <c r="O31" s="20">
        <f t="shared" si="12"/>
        <v>956.0740548978489</v>
      </c>
      <c r="P31" s="20">
        <f t="shared" si="12"/>
        <v>975.19553599580604</v>
      </c>
      <c r="Q31" s="20">
        <f t="shared" si="12"/>
        <v>994.69944671572216</v>
      </c>
      <c r="R31" s="20">
        <f t="shared" si="12"/>
        <v>1014.5934356500366</v>
      </c>
      <c r="S31" s="20">
        <f t="shared" si="12"/>
        <v>1034.8853043630374</v>
      </c>
      <c r="T31" s="20">
        <f t="shared" si="12"/>
        <v>1055.5830104502982</v>
      </c>
      <c r="U31" s="20">
        <f t="shared" si="12"/>
        <v>1076.6946706593042</v>
      </c>
      <c r="V31" s="20">
        <f t="shared" si="12"/>
        <v>1098.2285640724904</v>
      </c>
      <c r="W31" s="20">
        <f t="shared" si="12"/>
        <v>1120.1931353539401</v>
      </c>
      <c r="X31" s="20">
        <f t="shared" si="12"/>
        <v>1142.5969980610189</v>
      </c>
      <c r="Y31" s="20">
        <f t="shared" si="12"/>
        <v>1165.4489380222392</v>
      </c>
      <c r="Z31" s="20">
        <f t="shared" si="12"/>
        <v>1188.7579167826841</v>
      </c>
      <c r="AA31" s="20">
        <f t="shared" si="12"/>
        <v>1212.5330751183378</v>
      </c>
      <c r="AB31" s="20">
        <f t="shared" si="12"/>
        <v>1236.7837366207045</v>
      </c>
      <c r="AC31" s="20">
        <f t="shared" si="12"/>
        <v>1261.5194113531188</v>
      </c>
      <c r="AD31" s="20">
        <f t="shared" si="12"/>
        <v>1286.7497995801812</v>
      </c>
      <c r="AE31" s="20">
        <f t="shared" si="12"/>
        <v>1312.4847955717848</v>
      </c>
      <c r="AF31" s="20">
        <f t="shared" si="12"/>
        <v>1338.7344914832204</v>
      </c>
      <c r="AG31" s="20">
        <f t="shared" si="12"/>
        <v>1365.5091813128847</v>
      </c>
      <c r="AH31" s="20">
        <f t="shared" si="12"/>
        <v>1392.8193649391424</v>
      </c>
      <c r="AI31" s="20">
        <f t="shared" si="12"/>
        <v>1420.6757522379253</v>
      </c>
    </row>
    <row r="32" spans="2:41" x14ac:dyDescent="0.25">
      <c r="C32" s="30" t="s">
        <v>108</v>
      </c>
      <c r="D32" s="1">
        <f>'Input sheet'!E24</f>
        <v>0.02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M32" s="20"/>
      <c r="AN32" s="20"/>
      <c r="AO32" s="20"/>
    </row>
    <row r="33" spans="2:41" x14ac:dyDescent="0.25">
      <c r="C33" s="30" t="s">
        <v>365</v>
      </c>
      <c r="D33" s="92">
        <v>365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M33" s="20"/>
      <c r="AN33" s="20"/>
      <c r="AO33" s="20"/>
    </row>
    <row r="34" spans="2:41" x14ac:dyDescent="0.25">
      <c r="C34" s="30" t="s">
        <v>139</v>
      </c>
      <c r="D34" s="1">
        <v>1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M34" s="20"/>
      <c r="AN34" s="20"/>
      <c r="AO34" s="20"/>
    </row>
    <row r="35" spans="2:41" x14ac:dyDescent="0.25">
      <c r="C35" s="30" t="s">
        <v>140</v>
      </c>
      <c r="D35" s="1">
        <f>'Motor Vehicle Data'!$O$10/SUM('Motor Vehicle Data'!$O$10:$P$10)</f>
        <v>0.87179487179487181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M35" s="20"/>
      <c r="AN35" s="20"/>
      <c r="AO35" s="20"/>
    </row>
    <row r="36" spans="2:41" x14ac:dyDescent="0.25">
      <c r="C36" s="30" t="s">
        <v>141</v>
      </c>
      <c r="D36" s="1">
        <f>'Motor Vehicle Data'!$P$10/SUM('Motor Vehicle Data'!$O$10:$P$10)</f>
        <v>0.12820512820512819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M36" s="20"/>
      <c r="AN36" s="20"/>
      <c r="AO36" s="20"/>
    </row>
    <row r="37" spans="2:41" x14ac:dyDescent="0.25">
      <c r="C37" s="30" t="s">
        <v>103</v>
      </c>
      <c r="D37" s="31">
        <f>'Input sheet'!E26</f>
        <v>70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M37" s="20"/>
      <c r="AN37" s="20"/>
      <c r="AO37" s="20"/>
    </row>
    <row r="38" spans="2:41" x14ac:dyDescent="0.25">
      <c r="C38" s="30" t="s">
        <v>275</v>
      </c>
      <c r="D38" s="31">
        <f>'Input sheet'!E27</f>
        <v>70</v>
      </c>
      <c r="AM38" s="20"/>
      <c r="AN38" s="20"/>
      <c r="AO38" s="20"/>
    </row>
    <row r="39" spans="2:41" x14ac:dyDescent="0.25">
      <c r="C39" s="30" t="s">
        <v>89</v>
      </c>
      <c r="D39" s="31">
        <f>'Input sheet'!E28</f>
        <v>5</v>
      </c>
      <c r="AM39" s="20"/>
      <c r="AN39" s="20"/>
      <c r="AO39" s="20"/>
    </row>
    <row r="40" spans="2:41" x14ac:dyDescent="0.25">
      <c r="C40" s="30" t="s">
        <v>277</v>
      </c>
      <c r="D40" s="34">
        <f>(D39/D37)-(D39/D38)</f>
        <v>0</v>
      </c>
      <c r="AM40" s="20"/>
      <c r="AN40" s="20"/>
      <c r="AO40" s="20"/>
    </row>
    <row r="41" spans="2:41" s="199" customFormat="1" x14ac:dyDescent="0.25">
      <c r="C41" s="199" t="s">
        <v>594</v>
      </c>
      <c r="D41" s="122">
        <f>'Input sheet'!E29</f>
        <v>100000</v>
      </c>
      <c r="AM41" s="20"/>
      <c r="AN41" s="20"/>
      <c r="AO41" s="20"/>
    </row>
    <row r="42" spans="2:41" s="199" customFormat="1" x14ac:dyDescent="0.25">
      <c r="C42" s="199" t="s">
        <v>595</v>
      </c>
      <c r="D42" s="122">
        <f>'Input sheet'!E30</f>
        <v>2000</v>
      </c>
      <c r="AM42" s="20"/>
      <c r="AN42" s="20"/>
      <c r="AO42" s="20"/>
    </row>
    <row r="43" spans="2:41" s="199" customFormat="1" x14ac:dyDescent="0.25">
      <c r="C43" s="199" t="s">
        <v>596</v>
      </c>
      <c r="D43" s="122">
        <f>'Input sheet'!E31</f>
        <v>100000</v>
      </c>
      <c r="AM43" s="20"/>
      <c r="AN43" s="20"/>
      <c r="AO43" s="20"/>
    </row>
    <row r="44" spans="2:41" s="199" customFormat="1" x14ac:dyDescent="0.25">
      <c r="C44" s="199" t="s">
        <v>597</v>
      </c>
      <c r="D44" s="122">
        <f>'Input sheet'!E32</f>
        <v>1980</v>
      </c>
      <c r="AM44" s="20"/>
      <c r="AN44" s="20"/>
      <c r="AO44" s="20"/>
    </row>
    <row r="45" spans="2:41" x14ac:dyDescent="0.25">
      <c r="AM45" s="20"/>
      <c r="AN45" s="20"/>
      <c r="AO45" s="20"/>
    </row>
    <row r="46" spans="2:41" s="192" customFormat="1" x14ac:dyDescent="0.25">
      <c r="B46" s="46" t="s">
        <v>388</v>
      </c>
      <c r="C46" s="46" t="s">
        <v>512</v>
      </c>
      <c r="D46" s="3"/>
      <c r="AM46" s="20"/>
      <c r="AN46" s="20"/>
      <c r="AO46" s="20"/>
    </row>
    <row r="47" spans="2:41" s="192" customFormat="1" x14ac:dyDescent="0.25">
      <c r="B47" s="46"/>
      <c r="C47" s="192" t="s">
        <v>278</v>
      </c>
      <c r="D47" s="3">
        <f>'Travel Time Value'!C15</f>
        <v>17.713974660633486</v>
      </c>
      <c r="AM47" s="20"/>
      <c r="AN47" s="20"/>
      <c r="AO47" s="20"/>
    </row>
    <row r="48" spans="2:41" s="192" customFormat="1" x14ac:dyDescent="0.25">
      <c r="B48" s="46"/>
      <c r="C48" s="192" t="s">
        <v>123</v>
      </c>
      <c r="D48" s="3">
        <f>'Travel Time Value'!C14</f>
        <v>1.7</v>
      </c>
      <c r="AM48" s="20"/>
      <c r="AN48" s="20"/>
      <c r="AO48" s="20"/>
    </row>
    <row r="49" spans="2:41" s="192" customFormat="1" x14ac:dyDescent="0.25">
      <c r="B49" s="46"/>
      <c r="C49" s="46" t="s">
        <v>513</v>
      </c>
      <c r="D49" s="3"/>
      <c r="AM49" s="20"/>
      <c r="AN49" s="20"/>
      <c r="AO49" s="20"/>
    </row>
    <row r="50" spans="2:41" s="192" customFormat="1" x14ac:dyDescent="0.25">
      <c r="B50" s="46"/>
      <c r="C50" s="192" t="s">
        <v>278</v>
      </c>
      <c r="D50" s="3">
        <f>'Travel Time Value'!C20</f>
        <v>57.46701719457014</v>
      </c>
      <c r="AM50" s="20"/>
      <c r="AN50" s="20"/>
      <c r="AO50" s="20"/>
    </row>
    <row r="51" spans="2:41" s="192" customFormat="1" x14ac:dyDescent="0.25">
      <c r="B51" s="46"/>
      <c r="C51" s="192" t="s">
        <v>123</v>
      </c>
      <c r="D51" s="3">
        <f>'Travel Time Value'!C19</f>
        <v>1.3</v>
      </c>
      <c r="AM51" s="20"/>
      <c r="AN51" s="20"/>
      <c r="AO51" s="20"/>
    </row>
    <row r="52" spans="2:41" s="192" customFormat="1" x14ac:dyDescent="0.25">
      <c r="B52" s="46"/>
      <c r="D52" s="3"/>
      <c r="AM52" s="20"/>
      <c r="AN52" s="20"/>
      <c r="AO52" s="20"/>
    </row>
    <row r="53" spans="2:41" s="192" customFormat="1" x14ac:dyDescent="0.25">
      <c r="B53" s="46"/>
      <c r="C53" s="192" t="str">
        <f>CONCATENATE("Combined Value - ", $D$6, " ($)")</f>
        <v>Combined Value - 2021 ($)</v>
      </c>
      <c r="D53" s="3">
        <f>D35*(D47*D48)+D36*(D50*D51)</f>
        <v>35.830855055110803</v>
      </c>
      <c r="AM53" s="20"/>
      <c r="AN53" s="20"/>
      <c r="AO53" s="20"/>
    </row>
    <row r="54" spans="2:41" s="192" customFormat="1" x14ac:dyDescent="0.25">
      <c r="B54" s="46"/>
      <c r="C54" s="15"/>
      <c r="D54" s="3"/>
      <c r="AM54" s="20"/>
      <c r="AN54" s="20"/>
      <c r="AO54" s="20"/>
    </row>
    <row r="55" spans="2:41" x14ac:dyDescent="0.25">
      <c r="B55" s="46" t="s">
        <v>52</v>
      </c>
      <c r="C55" s="11" t="s">
        <v>29</v>
      </c>
      <c r="D55" s="3"/>
      <c r="AM55" s="20"/>
      <c r="AN55" s="20"/>
      <c r="AO55" s="20"/>
    </row>
    <row r="56" spans="2:41" x14ac:dyDescent="0.25">
      <c r="B56" s="11"/>
      <c r="C56" s="11" t="s">
        <v>278</v>
      </c>
      <c r="D56" s="3">
        <f>'Travel Time Value'!C31</f>
        <v>31.681898642533938</v>
      </c>
      <c r="H56" s="34"/>
      <c r="AM56" s="20"/>
      <c r="AN56" s="20"/>
      <c r="AO56" s="20"/>
    </row>
    <row r="57" spans="2:41" x14ac:dyDescent="0.25">
      <c r="B57" s="11"/>
      <c r="C57" s="11" t="s">
        <v>123</v>
      </c>
      <c r="D57" s="3">
        <f>'Travel Time Value'!C30</f>
        <v>1</v>
      </c>
      <c r="AM57" s="20"/>
      <c r="AN57" s="20"/>
      <c r="AO57" s="20"/>
    </row>
    <row r="58" spans="2:41" x14ac:dyDescent="0.25">
      <c r="B58" s="11"/>
      <c r="C58" s="11" t="s">
        <v>10</v>
      </c>
      <c r="D58" s="3">
        <f>'VOC Value'!J7</f>
        <v>35.625</v>
      </c>
      <c r="AM58" s="20"/>
      <c r="AN58" s="20"/>
      <c r="AO58" s="20"/>
    </row>
    <row r="59" spans="2:41" x14ac:dyDescent="0.25">
      <c r="B59" s="11"/>
      <c r="C59" s="11" t="s">
        <v>279</v>
      </c>
      <c r="D59" s="3">
        <f>'Travel Time Value'!C32</f>
        <v>22.970476190476194</v>
      </c>
      <c r="AM59" s="20"/>
      <c r="AN59" s="20"/>
      <c r="AO59" s="20"/>
    </row>
    <row r="60" spans="2:41" x14ac:dyDescent="0.25">
      <c r="B60" s="11"/>
      <c r="C60" s="11"/>
      <c r="D60" s="3"/>
      <c r="AM60" s="20"/>
      <c r="AN60" s="20"/>
      <c r="AO60" s="20"/>
    </row>
    <row r="61" spans="2:41" x14ac:dyDescent="0.25">
      <c r="B61" s="11"/>
      <c r="C61" s="11" t="str">
        <f>CONCATENATE("Combined Value - ", $D$6, " ($)")</f>
        <v>Combined Value - 2021 ($)</v>
      </c>
      <c r="D61" s="3">
        <f>'Travel Time Value'!C33</f>
        <v>54.652374833010128</v>
      </c>
      <c r="AM61" s="20"/>
      <c r="AN61" s="20"/>
      <c r="AO61" s="20"/>
    </row>
    <row r="62" spans="2:41" x14ac:dyDescent="0.25">
      <c r="B62" s="11"/>
      <c r="C62" s="11"/>
      <c r="D62" s="3"/>
      <c r="AM62" s="20"/>
      <c r="AN62" s="20"/>
      <c r="AO62" s="20"/>
    </row>
    <row r="63" spans="2:41" s="199" customFormat="1" x14ac:dyDescent="0.25">
      <c r="C63" s="19" t="s">
        <v>464</v>
      </c>
      <c r="D63" s="3">
        <f>D61</f>
        <v>54.652374833010128</v>
      </c>
      <c r="F63" s="21">
        <f>IF('Input sheet'!$E$21="Corridor", $D$40*$D$63*F30*$D$33, -($D$44-$D$42)*$D$33*$D$30*((1+$D$32)^(F$8-1))*$D$63)</f>
        <v>0</v>
      </c>
      <c r="G63" s="21">
        <f>IF('Input sheet'!$E$21="Corridor", $D$40*$D$63*G30*$D$33, -($D$44-$D$42)*$D$33*$D$30*((1+$D$32)^(G$8-1))*$D$63)</f>
        <v>0</v>
      </c>
      <c r="H63" s="21">
        <f>IF('Input sheet'!$E$21="Corridor", $D$40*$D$63*H30*$D$33, -($D$44-$D$42)*$D$33*$D$30*((1+$D$32)^(H$8-1))*$D$63)</f>
        <v>0</v>
      </c>
      <c r="I63" s="21">
        <f>IF('Input sheet'!$E$21="Corridor", $D$40*$D$63*I30*$D$33, -($D$44-$D$42)*$D$33*$D$30*((1+$D$32)^(I$8-1))*$D$63)</f>
        <v>0</v>
      </c>
      <c r="J63" s="21">
        <f>IF('Input sheet'!$E$21="Corridor", $D$40*$D$63*J30*$D$33, -($D$44-$D$42)*$D$33*$D$30*((1+$D$32)^(J$8-1))*$D$63)</f>
        <v>0</v>
      </c>
      <c r="K63" s="21">
        <f>IF('Input sheet'!$E$21="Corridor", $D$40*$D$63*K30*$D$33, -($D$44-$D$42)*$D$33*$D$30*((1+$D$32)^(K$8-1))*$D$63)</f>
        <v>0</v>
      </c>
      <c r="L63" s="21">
        <f>IF('Input sheet'!$E$21="Corridor", $D$40*$D$63*L30*$D$33, -($D$44-$D$42)*$D$33*$D$30*((1+$D$32)^(L$8-1))*$D$63)</f>
        <v>0</v>
      </c>
      <c r="M63" s="21">
        <f>IF('Input sheet'!$E$21="Corridor", $D$40*$D$63*M30*$D$33, -($D$44-$D$42)*$D$33*$D$30*((1+$D$32)^(M$8-1))*$D$63)</f>
        <v>0</v>
      </c>
      <c r="N63" s="21">
        <f>IF('Input sheet'!$E$21="Corridor", $D$40*$D$63*N30*$D$33, -($D$44-$D$42)*$D$33*$D$30*((1+$D$32)^(N$8-1))*$D$63)</f>
        <v>0</v>
      </c>
      <c r="O63" s="21">
        <f>IF('Input sheet'!$E$21="Corridor", $D$40*$D$63*O30*$D$33, -($D$44-$D$42)*$D$33*$D$30*((1+$D$32)^(O$8-1))*$D$63)</f>
        <v>0</v>
      </c>
      <c r="P63" s="21">
        <f>IF('Input sheet'!$E$21="Corridor", $D$40*$D$63*P30*$D$33, -($D$44-$D$42)*$D$33*$D$30*((1+$D$32)^(P$8-1))*$D$63)</f>
        <v>0</v>
      </c>
      <c r="Q63" s="21">
        <f>IF('Input sheet'!$E$21="Corridor", $D$40*$D$63*Q30*$D$33, -($D$44-$D$42)*$D$33*$D$30*((1+$D$32)^(Q$8-1))*$D$63)</f>
        <v>0</v>
      </c>
      <c r="R63" s="21">
        <f>IF('Input sheet'!$E$21="Corridor", $D$40*$D$63*R30*$D$33, -($D$44-$D$42)*$D$33*$D$30*((1+$D$32)^(R$8-1))*$D$63)</f>
        <v>0</v>
      </c>
      <c r="S63" s="21">
        <f>IF('Input sheet'!$E$21="Corridor", $D$40*$D$63*S30*$D$33, -($D$44-$D$42)*$D$33*$D$30*((1+$D$32)^(S$8-1))*$D$63)</f>
        <v>0</v>
      </c>
      <c r="T63" s="21">
        <f>IF('Input sheet'!$E$21="Corridor", $D$40*$D$63*T30*$D$33, -($D$44-$D$42)*$D$33*$D$30*((1+$D$32)^(T$8-1))*$D$63)</f>
        <v>0</v>
      </c>
      <c r="U63" s="21">
        <f>IF('Input sheet'!$E$21="Corridor", $D$40*$D$63*U30*$D$33, -($D$44-$D$42)*$D$33*$D$30*((1+$D$32)^(U$8-1))*$D$63)</f>
        <v>0</v>
      </c>
      <c r="V63" s="21">
        <f>IF('Input sheet'!$E$21="Corridor", $D$40*$D$63*V30*$D$33, -($D$44-$D$42)*$D$33*$D$30*((1+$D$32)^(V$8-1))*$D$63)</f>
        <v>0</v>
      </c>
      <c r="W63" s="21">
        <f>IF('Input sheet'!$E$21="Corridor", $D$40*$D$63*W30*$D$33, -($D$44-$D$42)*$D$33*$D$30*((1+$D$32)^(W$8-1))*$D$63)</f>
        <v>0</v>
      </c>
      <c r="X63" s="21">
        <f>IF('Input sheet'!$E$21="Corridor", $D$40*$D$63*X30*$D$33, -($D$44-$D$42)*$D$33*$D$30*((1+$D$32)^(X$8-1))*$D$63)</f>
        <v>0</v>
      </c>
      <c r="Y63" s="21">
        <f>IF('Input sheet'!$E$21="Corridor", $D$40*$D$63*Y30*$D$33, -($D$44-$D$42)*$D$33*$D$30*((1+$D$32)^(Y$8-1))*$D$63)</f>
        <v>0</v>
      </c>
      <c r="Z63" s="21">
        <f>IF('Input sheet'!$E$21="Corridor", $D$40*$D$63*Z30*$D$33, -($D$44-$D$42)*$D$33*$D$30*((1+$D$32)^(Z$8-1))*$D$63)</f>
        <v>0</v>
      </c>
      <c r="AA63" s="21">
        <f>IF('Input sheet'!$E$21="Corridor", $D$40*$D$63*AA30*$D$33, -($D$44-$D$42)*$D$33*$D$30*((1+$D$32)^(AA$8-1))*$D$63)</f>
        <v>0</v>
      </c>
      <c r="AB63" s="21">
        <f>IF('Input sheet'!$E$21="Corridor", $D$40*$D$63*AB30*$D$33, -($D$44-$D$42)*$D$33*$D$30*((1+$D$32)^(AB$8-1))*$D$63)</f>
        <v>0</v>
      </c>
      <c r="AC63" s="21">
        <f>IF('Input sheet'!$E$21="Corridor", $D$40*$D$63*AC30*$D$33, -($D$44-$D$42)*$D$33*$D$30*((1+$D$32)^(AC$8-1))*$D$63)</f>
        <v>0</v>
      </c>
      <c r="AD63" s="21">
        <f>IF('Input sheet'!$E$21="Corridor", $D$40*$D$63*AD30*$D$33, -($D$44-$D$42)*$D$33*$D$30*((1+$D$32)^(AD$8-1))*$D$63)</f>
        <v>0</v>
      </c>
      <c r="AE63" s="21">
        <f>IF('Input sheet'!$E$21="Corridor", $D$40*$D$63*AE30*$D$33, -($D$44-$D$42)*$D$33*$D$30*((1+$D$32)^(AE$8-1))*$D$63)</f>
        <v>0</v>
      </c>
      <c r="AF63" s="21">
        <f>IF('Input sheet'!$E$21="Corridor", $D$40*$D$63*AF30*$D$33, -($D$44-$D$42)*$D$33*$D$30*((1+$D$32)^(AF$8-1))*$D$63)</f>
        <v>0</v>
      </c>
      <c r="AG63" s="21">
        <f>IF('Input sheet'!$E$21="Corridor", $D$40*$D$63*AG30*$D$33, -($D$44-$D$42)*$D$33*$D$30*((1+$D$32)^(AG$8-1))*$D$63)</f>
        <v>0</v>
      </c>
      <c r="AH63" s="21">
        <f>IF('Input sheet'!$E$21="Corridor", $D$40*$D$63*AH30*$D$33, -($D$44-$D$42)*$D$33*$D$30*((1+$D$32)^(AH$8-1))*$D$63)</f>
        <v>0</v>
      </c>
      <c r="AI63" s="21">
        <f>IF('Input sheet'!$E$21="Corridor", $D$40*$D$63*AI30*$D$33, -($D$44-$D$42)*$D$33*$D$30*((1+$D$32)^(AI$8-1))*$D$63)</f>
        <v>0</v>
      </c>
      <c r="AM63" s="20"/>
      <c r="AN63" s="20"/>
      <c r="AO63" s="20"/>
    </row>
    <row r="64" spans="2:41" s="199" customFormat="1" x14ac:dyDescent="0.25">
      <c r="C64" s="19" t="s">
        <v>465</v>
      </c>
      <c r="D64" s="3">
        <f>D53</f>
        <v>35.830855055110803</v>
      </c>
      <c r="F64" s="21">
        <f>IF('Input sheet'!$E$21="Corridor", $D$40*$D$64*F31*$D$33, -($D$44-$D$42)*$D$33*$D$31*((1+$D$32)^(F$8-1))*$D$64)</f>
        <v>0</v>
      </c>
      <c r="G64" s="21">
        <f>IF('Input sheet'!$E$21="Corridor", $D$40*$D$64*G31*$D$33, -($D$44-$D$42)*$D$33*$D$31*((1+$D$32)^(G$8-1))*$D$64)</f>
        <v>0</v>
      </c>
      <c r="H64" s="21">
        <f>IF('Input sheet'!$E$21="Corridor", $D$40*$D$64*H31*$D$33, -($D$44-$D$42)*$D$33*$D$31*((1+$D$32)^(H$8-1))*$D$64)</f>
        <v>0</v>
      </c>
      <c r="I64" s="21">
        <f>IF('Input sheet'!$E$21="Corridor", $D$40*$D$64*I31*$D$33, -($D$44-$D$42)*$D$33*$D$31*((1+$D$32)^(I$8-1))*$D$64)</f>
        <v>0</v>
      </c>
      <c r="J64" s="21">
        <f>IF('Input sheet'!$E$21="Corridor", $D$40*$D$64*J31*$D$33, -($D$44-$D$42)*$D$33*$D$31*((1+$D$32)^(J$8-1))*$D$64)</f>
        <v>0</v>
      </c>
      <c r="K64" s="21">
        <f>IF('Input sheet'!$E$21="Corridor", $D$40*$D$64*K31*$D$33, -($D$44-$D$42)*$D$33*$D$31*((1+$D$32)^(K$8-1))*$D$64)</f>
        <v>0</v>
      </c>
      <c r="L64" s="21">
        <f>IF('Input sheet'!$E$21="Corridor", $D$40*$D$64*L31*$D$33, -($D$44-$D$42)*$D$33*$D$31*((1+$D$32)^(L$8-1))*$D$64)</f>
        <v>0</v>
      </c>
      <c r="M64" s="21">
        <f>IF('Input sheet'!$E$21="Corridor", $D$40*$D$64*M31*$D$33, -($D$44-$D$42)*$D$33*$D$31*((1+$D$32)^(M$8-1))*$D$64)</f>
        <v>0</v>
      </c>
      <c r="N64" s="21">
        <f>IF('Input sheet'!$E$21="Corridor", $D$40*$D$64*N31*$D$33, -($D$44-$D$42)*$D$33*$D$31*((1+$D$32)^(N$8-1))*$D$64)</f>
        <v>0</v>
      </c>
      <c r="O64" s="21">
        <f>IF('Input sheet'!$E$21="Corridor", $D$40*$D$64*O31*$D$33, -($D$44-$D$42)*$D$33*$D$31*((1+$D$32)^(O$8-1))*$D$64)</f>
        <v>0</v>
      </c>
      <c r="P64" s="21">
        <f>IF('Input sheet'!$E$21="Corridor", $D$40*$D$64*P31*$D$33, -($D$44-$D$42)*$D$33*$D$31*((1+$D$32)^(P$8-1))*$D$64)</f>
        <v>0</v>
      </c>
      <c r="Q64" s="21">
        <f>IF('Input sheet'!$E$21="Corridor", $D$40*$D$64*Q31*$D$33, -($D$44-$D$42)*$D$33*$D$31*((1+$D$32)^(Q$8-1))*$D$64)</f>
        <v>0</v>
      </c>
      <c r="R64" s="21">
        <f>IF('Input sheet'!$E$21="Corridor", $D$40*$D$64*R31*$D$33, -($D$44-$D$42)*$D$33*$D$31*((1+$D$32)^(R$8-1))*$D$64)</f>
        <v>0</v>
      </c>
      <c r="S64" s="21">
        <f>IF('Input sheet'!$E$21="Corridor", $D$40*$D$64*S31*$D$33, -($D$44-$D$42)*$D$33*$D$31*((1+$D$32)^(S$8-1))*$D$64)</f>
        <v>0</v>
      </c>
      <c r="T64" s="21">
        <f>IF('Input sheet'!$E$21="Corridor", $D$40*$D$64*T31*$D$33, -($D$44-$D$42)*$D$33*$D$31*((1+$D$32)^(T$8-1))*$D$64)</f>
        <v>0</v>
      </c>
      <c r="U64" s="21">
        <f>IF('Input sheet'!$E$21="Corridor", $D$40*$D$64*U31*$D$33, -($D$44-$D$42)*$D$33*$D$31*((1+$D$32)^(U$8-1))*$D$64)</f>
        <v>0</v>
      </c>
      <c r="V64" s="21">
        <f>IF('Input sheet'!$E$21="Corridor", $D$40*$D$64*V31*$D$33, -($D$44-$D$42)*$D$33*$D$31*((1+$D$32)^(V$8-1))*$D$64)</f>
        <v>0</v>
      </c>
      <c r="W64" s="21">
        <f>IF('Input sheet'!$E$21="Corridor", $D$40*$D$64*W31*$D$33, -($D$44-$D$42)*$D$33*$D$31*((1+$D$32)^(W$8-1))*$D$64)</f>
        <v>0</v>
      </c>
      <c r="X64" s="21">
        <f>IF('Input sheet'!$E$21="Corridor", $D$40*$D$64*X31*$D$33, -($D$44-$D$42)*$D$33*$D$31*((1+$D$32)^(X$8-1))*$D$64)</f>
        <v>0</v>
      </c>
      <c r="Y64" s="21">
        <f>IF('Input sheet'!$E$21="Corridor", $D$40*$D$64*Y31*$D$33, -($D$44-$D$42)*$D$33*$D$31*((1+$D$32)^(Y$8-1))*$D$64)</f>
        <v>0</v>
      </c>
      <c r="Z64" s="21">
        <f>IF('Input sheet'!$E$21="Corridor", $D$40*$D$64*Z31*$D$33, -($D$44-$D$42)*$D$33*$D$31*((1+$D$32)^(Z$8-1))*$D$64)</f>
        <v>0</v>
      </c>
      <c r="AA64" s="21">
        <f>IF('Input sheet'!$E$21="Corridor", $D$40*$D$64*AA31*$D$33, -($D$44-$D$42)*$D$33*$D$31*((1+$D$32)^(AA$8-1))*$D$64)</f>
        <v>0</v>
      </c>
      <c r="AB64" s="21">
        <f>IF('Input sheet'!$E$21="Corridor", $D$40*$D$64*AB31*$D$33, -($D$44-$D$42)*$D$33*$D$31*((1+$D$32)^(AB$8-1))*$D$64)</f>
        <v>0</v>
      </c>
      <c r="AC64" s="21">
        <f>IF('Input sheet'!$E$21="Corridor", $D$40*$D$64*AC31*$D$33, -($D$44-$D$42)*$D$33*$D$31*((1+$D$32)^(AC$8-1))*$D$64)</f>
        <v>0</v>
      </c>
      <c r="AD64" s="21">
        <f>IF('Input sheet'!$E$21="Corridor", $D$40*$D$64*AD31*$D$33, -($D$44-$D$42)*$D$33*$D$31*((1+$D$32)^(AD$8-1))*$D$64)</f>
        <v>0</v>
      </c>
      <c r="AE64" s="21">
        <f>IF('Input sheet'!$E$21="Corridor", $D$40*$D$64*AE31*$D$33, -($D$44-$D$42)*$D$33*$D$31*((1+$D$32)^(AE$8-1))*$D$64)</f>
        <v>0</v>
      </c>
      <c r="AF64" s="21">
        <f>IF('Input sheet'!$E$21="Corridor", $D$40*$D$64*AF31*$D$33, -($D$44-$D$42)*$D$33*$D$31*((1+$D$32)^(AF$8-1))*$D$64)</f>
        <v>0</v>
      </c>
      <c r="AG64" s="21">
        <f>IF('Input sheet'!$E$21="Corridor", $D$40*$D$64*AG31*$D$33, -($D$44-$D$42)*$D$33*$D$31*((1+$D$32)^(AG$8-1))*$D$64)</f>
        <v>0</v>
      </c>
      <c r="AH64" s="21">
        <f>IF('Input sheet'!$E$21="Corridor", $D$40*$D$64*AH31*$D$33, -($D$44-$D$42)*$D$33*$D$31*((1+$D$32)^(AH$8-1))*$D$64)</f>
        <v>0</v>
      </c>
      <c r="AI64" s="21">
        <f>IF('Input sheet'!$E$21="Corridor", $D$40*$D$64*AI31*$D$33, -($D$44-$D$42)*$D$33*$D$31*((1+$D$32)^(AI$8-1))*$D$64)</f>
        <v>0</v>
      </c>
      <c r="AM64" s="20"/>
      <c r="AN64" s="20"/>
      <c r="AO64" s="20"/>
    </row>
    <row r="65" spans="2:41" s="199" customFormat="1" x14ac:dyDescent="0.25">
      <c r="C65" s="19" t="s">
        <v>116</v>
      </c>
      <c r="F65" s="21">
        <f>IF('Input sheet'!$E$21="Corridor", (($D$63*F30)+($D$64*F31))*$D$40*$D$33, -(($D$44-$D$42)*$D$33*$D$30*((1+$D$32)^(F$8-1))*$D$63)-($D$44-$D$42)*$D$33*$D$31*((1+$D$32)^(F$8-1))*$D$64)</f>
        <v>0</v>
      </c>
      <c r="G65" s="21">
        <f>IF('Input sheet'!$E$21="Corridor", (($D$63*G30)+($D$64*G31))*$D$40*$D$33, -(($D$44-$D$42)*$D$33*$D$30*((1+$D$32)^(G$8-1))*$D$63)-($D$44-$D$42)*$D$33*$D$31*((1+$D$32)^(G$8-1))*$D$64)</f>
        <v>0</v>
      </c>
      <c r="H65" s="21">
        <f>IF('Input sheet'!$E$21="Corridor", (($D$63*H30)+($D$64*H31))*$D$40*$D$33, -(($D$44-$D$42)*$D$33*$D$30*((1+$D$32)^(H$8-1))*$D$63)-($D$44-$D$42)*$D$33*$D$31*((1+$D$32)^(H$8-1))*$D$64)</f>
        <v>0</v>
      </c>
      <c r="I65" s="21">
        <f>IF('Input sheet'!$E$21="Corridor", (($D$63*I30)+($D$64*I31))*$D$40*$D$33, -(($D$44-$D$42)*$D$33*$D$30*((1+$D$32)^(I$8-1))*$D$63)-($D$44-$D$42)*$D$33*$D$31*((1+$D$32)^(I$8-1))*$D$64)</f>
        <v>0</v>
      </c>
      <c r="J65" s="21">
        <f>IF('Input sheet'!$E$21="Corridor", (($D$63*J30)+($D$64*J31))*$D$40*$D$33, -(($D$44-$D$42)*$D$33*$D$30*((1+$D$32)^(J$8-1))*$D$63)-($D$44-$D$42)*$D$33*$D$31*((1+$D$32)^(J$8-1))*$D$64)</f>
        <v>0</v>
      </c>
      <c r="K65" s="21">
        <f>IF('Input sheet'!$E$21="Corridor", (($D$63*K30)+($D$64*K31))*$D$40*$D$33, -(($D$44-$D$42)*$D$33*$D$30*((1+$D$32)^(K$8-1))*$D$63)-($D$44-$D$42)*$D$33*$D$31*((1+$D$32)^(K$8-1))*$D$64)</f>
        <v>0</v>
      </c>
      <c r="L65" s="21">
        <f>IF('Input sheet'!$E$21="Corridor", (($D$63*L30)+($D$64*L31))*$D$40*$D$33, -(($D$44-$D$42)*$D$33*$D$30*((1+$D$32)^(L$8-1))*$D$63)-($D$44-$D$42)*$D$33*$D$31*((1+$D$32)^(L$8-1))*$D$64)</f>
        <v>0</v>
      </c>
      <c r="M65" s="21">
        <f>IF('Input sheet'!$E$21="Corridor", (($D$63*M30)+($D$64*M31))*$D$40*$D$33, -(($D$44-$D$42)*$D$33*$D$30*((1+$D$32)^(M$8-1))*$D$63)-($D$44-$D$42)*$D$33*$D$31*((1+$D$32)^(M$8-1))*$D$64)</f>
        <v>0</v>
      </c>
      <c r="N65" s="21">
        <f>IF('Input sheet'!$E$21="Corridor", (($D$63*N30)+($D$64*N31))*$D$40*$D$33, -(($D$44-$D$42)*$D$33*$D$30*((1+$D$32)^(N$8-1))*$D$63)-($D$44-$D$42)*$D$33*$D$31*((1+$D$32)^(N$8-1))*$D$64)</f>
        <v>0</v>
      </c>
      <c r="O65" s="21">
        <f>IF('Input sheet'!$E$21="Corridor", (($D$63*O30)+($D$64*O31))*$D$40*$D$33, -(($D$44-$D$42)*$D$33*$D$30*((1+$D$32)^(O$8-1))*$D$63)-($D$44-$D$42)*$D$33*$D$31*((1+$D$32)^(O$8-1))*$D$64)</f>
        <v>0</v>
      </c>
      <c r="P65" s="21">
        <f>IF('Input sheet'!$E$21="Corridor", (($D$63*P30)+($D$64*P31))*$D$40*$D$33, -(($D$44-$D$42)*$D$33*$D$30*((1+$D$32)^(P$8-1))*$D$63)-($D$44-$D$42)*$D$33*$D$31*((1+$D$32)^(P$8-1))*$D$64)</f>
        <v>0</v>
      </c>
      <c r="Q65" s="21">
        <f>IF('Input sheet'!$E$21="Corridor", (($D$63*Q30)+($D$64*Q31))*$D$40*$D$33, -(($D$44-$D$42)*$D$33*$D$30*((1+$D$32)^(Q$8-1))*$D$63)-($D$44-$D$42)*$D$33*$D$31*((1+$D$32)^(Q$8-1))*$D$64)</f>
        <v>0</v>
      </c>
      <c r="R65" s="21">
        <f>IF('Input sheet'!$E$21="Corridor", (($D$63*R30)+($D$64*R31))*$D$40*$D$33, -(($D$44-$D$42)*$D$33*$D$30*((1+$D$32)^(R$8-1))*$D$63)-($D$44-$D$42)*$D$33*$D$31*((1+$D$32)^(R$8-1))*$D$64)</f>
        <v>0</v>
      </c>
      <c r="S65" s="21">
        <f>IF('Input sheet'!$E$21="Corridor", (($D$63*S30)+($D$64*S31))*$D$40*$D$33, -(($D$44-$D$42)*$D$33*$D$30*((1+$D$32)^(S$8-1))*$D$63)-($D$44-$D$42)*$D$33*$D$31*((1+$D$32)^(S$8-1))*$D$64)</f>
        <v>0</v>
      </c>
      <c r="T65" s="21">
        <f>IF('Input sheet'!$E$21="Corridor", (($D$63*T30)+($D$64*T31))*$D$40*$D$33, -(($D$44-$D$42)*$D$33*$D$30*((1+$D$32)^(T$8-1))*$D$63)-($D$44-$D$42)*$D$33*$D$31*((1+$D$32)^(T$8-1))*$D$64)</f>
        <v>0</v>
      </c>
      <c r="U65" s="21">
        <f>IF('Input sheet'!$E$21="Corridor", (($D$63*U30)+($D$64*U31))*$D$40*$D$33, -(($D$44-$D$42)*$D$33*$D$30*((1+$D$32)^(U$8-1))*$D$63)-($D$44-$D$42)*$D$33*$D$31*((1+$D$32)^(U$8-1))*$D$64)</f>
        <v>0</v>
      </c>
      <c r="V65" s="21">
        <f>IF('Input sheet'!$E$21="Corridor", (($D$63*V30)+($D$64*V31))*$D$40*$D$33, -(($D$44-$D$42)*$D$33*$D$30*((1+$D$32)^(V$8-1))*$D$63)-($D$44-$D$42)*$D$33*$D$31*((1+$D$32)^(V$8-1))*$D$64)</f>
        <v>0</v>
      </c>
      <c r="W65" s="21">
        <f>IF('Input sheet'!$E$21="Corridor", (($D$63*W30)+($D$64*W31))*$D$40*$D$33, -(($D$44-$D$42)*$D$33*$D$30*((1+$D$32)^(W$8-1))*$D$63)-($D$44-$D$42)*$D$33*$D$31*((1+$D$32)^(W$8-1))*$D$64)</f>
        <v>0</v>
      </c>
      <c r="X65" s="21">
        <f>IF('Input sheet'!$E$21="Corridor", (($D$63*X30)+($D$64*X31))*$D$40*$D$33, -(($D$44-$D$42)*$D$33*$D$30*((1+$D$32)^(X$8-1))*$D$63)-($D$44-$D$42)*$D$33*$D$31*((1+$D$32)^(X$8-1))*$D$64)</f>
        <v>0</v>
      </c>
      <c r="Y65" s="21">
        <f>IF('Input sheet'!$E$21="Corridor", (($D$63*Y30)+($D$64*Y31))*$D$40*$D$33, -(($D$44-$D$42)*$D$33*$D$30*((1+$D$32)^(Y$8-1))*$D$63)-($D$44-$D$42)*$D$33*$D$31*((1+$D$32)^(Y$8-1))*$D$64)</f>
        <v>0</v>
      </c>
      <c r="Z65" s="21">
        <f>IF('Input sheet'!$E$21="Corridor", (($D$63*Z30)+($D$64*Z31))*$D$40*$D$33, -(($D$44-$D$42)*$D$33*$D$30*((1+$D$32)^(Z$8-1))*$D$63)-($D$44-$D$42)*$D$33*$D$31*((1+$D$32)^(Z$8-1))*$D$64)</f>
        <v>0</v>
      </c>
      <c r="AA65" s="21">
        <f>IF('Input sheet'!$E$21="Corridor", (($D$63*AA30)+($D$64*AA31))*$D$40*$D$33, -(($D$44-$D$42)*$D$33*$D$30*((1+$D$32)^(AA$8-1))*$D$63)-($D$44-$D$42)*$D$33*$D$31*((1+$D$32)^(AA$8-1))*$D$64)</f>
        <v>0</v>
      </c>
      <c r="AB65" s="21">
        <f>IF('Input sheet'!$E$21="Corridor", (($D$63*AB30)+($D$64*AB31))*$D$40*$D$33, -(($D$44-$D$42)*$D$33*$D$30*((1+$D$32)^(AB$8-1))*$D$63)-($D$44-$D$42)*$D$33*$D$31*((1+$D$32)^(AB$8-1))*$D$64)</f>
        <v>0</v>
      </c>
      <c r="AC65" s="21">
        <f>IF('Input sheet'!$E$21="Corridor", (($D$63*AC30)+($D$64*AC31))*$D$40*$D$33, -(($D$44-$D$42)*$D$33*$D$30*((1+$D$32)^(AC$8-1))*$D$63)-($D$44-$D$42)*$D$33*$D$31*((1+$D$32)^(AC$8-1))*$D$64)</f>
        <v>0</v>
      </c>
      <c r="AD65" s="21">
        <f>IF('Input sheet'!$E$21="Corridor", (($D$63*AD30)+($D$64*AD31))*$D$40*$D$33, -(($D$44-$D$42)*$D$33*$D$30*((1+$D$32)^(AD$8-1))*$D$63)-($D$44-$D$42)*$D$33*$D$31*((1+$D$32)^(AD$8-1))*$D$64)</f>
        <v>0</v>
      </c>
      <c r="AE65" s="21">
        <f>IF('Input sheet'!$E$21="Corridor", (($D$63*AE30)+($D$64*AE31))*$D$40*$D$33, -(($D$44-$D$42)*$D$33*$D$30*((1+$D$32)^(AE$8-1))*$D$63)-($D$44-$D$42)*$D$33*$D$31*((1+$D$32)^(AE$8-1))*$D$64)</f>
        <v>0</v>
      </c>
      <c r="AF65" s="21">
        <f>IF('Input sheet'!$E$21="Corridor", (($D$63*AF30)+($D$64*AF31))*$D$40*$D$33, -(($D$44-$D$42)*$D$33*$D$30*((1+$D$32)^(AF$8-1))*$D$63)-($D$44-$D$42)*$D$33*$D$31*((1+$D$32)^(AF$8-1))*$D$64)</f>
        <v>0</v>
      </c>
      <c r="AG65" s="21">
        <f>IF('Input sheet'!$E$21="Corridor", (($D$63*AG30)+($D$64*AG31))*$D$40*$D$33, -(($D$44-$D$42)*$D$33*$D$30*((1+$D$32)^(AG$8-1))*$D$63)-($D$44-$D$42)*$D$33*$D$31*((1+$D$32)^(AG$8-1))*$D$64)</f>
        <v>0</v>
      </c>
      <c r="AH65" s="21">
        <f>IF('Input sheet'!$E$21="Corridor", (($D$63*AH30)+($D$64*AH31))*$D$40*$D$33, -(($D$44-$D$42)*$D$33*$D$30*((1+$D$32)^(AH$8-1))*$D$63)-($D$44-$D$42)*$D$33*$D$31*((1+$D$32)^(AH$8-1))*$D$64)</f>
        <v>0</v>
      </c>
      <c r="AI65" s="21">
        <f>IF('Input sheet'!$E$21="Corridor", (($D$63*AI30)+($D$64*AI31))*$D$40*$D$33, -(($D$44-$D$42)*$D$33*$D$30*((1+$D$32)^(AI$8-1))*$D$63)-($D$44-$D$42)*$D$33*$D$31*((1+$D$32)^(AI$8-1))*$D$64)</f>
        <v>0</v>
      </c>
      <c r="AM65" s="20"/>
      <c r="AN65" s="20"/>
      <c r="AO65" s="20"/>
    </row>
    <row r="66" spans="2:41" x14ac:dyDescent="0.25">
      <c r="C66" s="19"/>
      <c r="AJ66" s="45"/>
      <c r="AM66" s="21"/>
      <c r="AN66" s="21"/>
      <c r="AO66" s="21"/>
    </row>
    <row r="67" spans="2:41" x14ac:dyDescent="0.25">
      <c r="C67" s="19" t="s">
        <v>134</v>
      </c>
      <c r="F67" s="21">
        <f t="shared" ref="F67:AI67" si="13">F63*(1/((1+$D$2)^F$8))</f>
        <v>0</v>
      </c>
      <c r="G67" s="21">
        <f t="shared" si="13"/>
        <v>0</v>
      </c>
      <c r="H67" s="21">
        <f t="shared" si="13"/>
        <v>0</v>
      </c>
      <c r="I67" s="21">
        <f t="shared" si="13"/>
        <v>0</v>
      </c>
      <c r="J67" s="21">
        <f t="shared" si="13"/>
        <v>0</v>
      </c>
      <c r="K67" s="21">
        <f t="shared" si="13"/>
        <v>0</v>
      </c>
      <c r="L67" s="21">
        <f t="shared" si="13"/>
        <v>0</v>
      </c>
      <c r="M67" s="21">
        <f t="shared" si="13"/>
        <v>0</v>
      </c>
      <c r="N67" s="21">
        <f t="shared" si="13"/>
        <v>0</v>
      </c>
      <c r="O67" s="21">
        <f t="shared" si="13"/>
        <v>0</v>
      </c>
      <c r="P67" s="21">
        <f t="shared" si="13"/>
        <v>0</v>
      </c>
      <c r="Q67" s="21">
        <f t="shared" si="13"/>
        <v>0</v>
      </c>
      <c r="R67" s="21">
        <f t="shared" si="13"/>
        <v>0</v>
      </c>
      <c r="S67" s="21">
        <f t="shared" si="13"/>
        <v>0</v>
      </c>
      <c r="T67" s="21">
        <f t="shared" si="13"/>
        <v>0</v>
      </c>
      <c r="U67" s="21">
        <f t="shared" si="13"/>
        <v>0</v>
      </c>
      <c r="V67" s="21">
        <f t="shared" si="13"/>
        <v>0</v>
      </c>
      <c r="W67" s="21">
        <f t="shared" si="13"/>
        <v>0</v>
      </c>
      <c r="X67" s="21">
        <f t="shared" si="13"/>
        <v>0</v>
      </c>
      <c r="Y67" s="21">
        <f t="shared" si="13"/>
        <v>0</v>
      </c>
      <c r="Z67" s="21">
        <f t="shared" si="13"/>
        <v>0</v>
      </c>
      <c r="AA67" s="21">
        <f t="shared" si="13"/>
        <v>0</v>
      </c>
      <c r="AB67" s="21">
        <f t="shared" si="13"/>
        <v>0</v>
      </c>
      <c r="AC67" s="21">
        <f t="shared" si="13"/>
        <v>0</v>
      </c>
      <c r="AD67" s="21">
        <f t="shared" si="13"/>
        <v>0</v>
      </c>
      <c r="AE67" s="21">
        <f t="shared" si="13"/>
        <v>0</v>
      </c>
      <c r="AF67" s="21">
        <f t="shared" si="13"/>
        <v>0</v>
      </c>
      <c r="AG67" s="21">
        <f t="shared" si="13"/>
        <v>0</v>
      </c>
      <c r="AH67" s="21">
        <f t="shared" si="13"/>
        <v>0</v>
      </c>
      <c r="AI67" s="21">
        <f t="shared" si="13"/>
        <v>0</v>
      </c>
      <c r="AJ67" s="45">
        <f>SUM(F67:AI67)</f>
        <v>0</v>
      </c>
      <c r="AM67" s="21"/>
      <c r="AN67" s="21"/>
      <c r="AO67" s="21"/>
    </row>
    <row r="68" spans="2:41" x14ac:dyDescent="0.25">
      <c r="C68" s="19" t="s">
        <v>135</v>
      </c>
      <c r="F68" s="21">
        <f t="shared" ref="F68:AI68" si="14">F64*(1/((1+$D$2)^F$8))</f>
        <v>0</v>
      </c>
      <c r="G68" s="21">
        <f t="shared" si="14"/>
        <v>0</v>
      </c>
      <c r="H68" s="21">
        <f t="shared" si="14"/>
        <v>0</v>
      </c>
      <c r="I68" s="21">
        <f t="shared" si="14"/>
        <v>0</v>
      </c>
      <c r="J68" s="21">
        <f t="shared" si="14"/>
        <v>0</v>
      </c>
      <c r="K68" s="21">
        <f t="shared" si="14"/>
        <v>0</v>
      </c>
      <c r="L68" s="21">
        <f t="shared" si="14"/>
        <v>0</v>
      </c>
      <c r="M68" s="21">
        <f t="shared" si="14"/>
        <v>0</v>
      </c>
      <c r="N68" s="21">
        <f t="shared" si="14"/>
        <v>0</v>
      </c>
      <c r="O68" s="21">
        <f t="shared" si="14"/>
        <v>0</v>
      </c>
      <c r="P68" s="21">
        <f t="shared" si="14"/>
        <v>0</v>
      </c>
      <c r="Q68" s="21">
        <f t="shared" si="14"/>
        <v>0</v>
      </c>
      <c r="R68" s="21">
        <f t="shared" si="14"/>
        <v>0</v>
      </c>
      <c r="S68" s="21">
        <f t="shared" si="14"/>
        <v>0</v>
      </c>
      <c r="T68" s="21">
        <f t="shared" si="14"/>
        <v>0</v>
      </c>
      <c r="U68" s="21">
        <f t="shared" si="14"/>
        <v>0</v>
      </c>
      <c r="V68" s="21">
        <f t="shared" si="14"/>
        <v>0</v>
      </c>
      <c r="W68" s="21">
        <f t="shared" si="14"/>
        <v>0</v>
      </c>
      <c r="X68" s="21">
        <f t="shared" si="14"/>
        <v>0</v>
      </c>
      <c r="Y68" s="21">
        <f t="shared" si="14"/>
        <v>0</v>
      </c>
      <c r="Z68" s="21">
        <f t="shared" si="14"/>
        <v>0</v>
      </c>
      <c r="AA68" s="21">
        <f t="shared" si="14"/>
        <v>0</v>
      </c>
      <c r="AB68" s="21">
        <f t="shared" si="14"/>
        <v>0</v>
      </c>
      <c r="AC68" s="21">
        <f t="shared" si="14"/>
        <v>0</v>
      </c>
      <c r="AD68" s="21">
        <f t="shared" si="14"/>
        <v>0</v>
      </c>
      <c r="AE68" s="21">
        <f t="shared" si="14"/>
        <v>0</v>
      </c>
      <c r="AF68" s="21">
        <f t="shared" si="14"/>
        <v>0</v>
      </c>
      <c r="AG68" s="21">
        <f t="shared" si="14"/>
        <v>0</v>
      </c>
      <c r="AH68" s="21">
        <f t="shared" si="14"/>
        <v>0</v>
      </c>
      <c r="AI68" s="21">
        <f t="shared" si="14"/>
        <v>0</v>
      </c>
      <c r="AJ68" s="45">
        <f>SUM(F68:AI68)</f>
        <v>0</v>
      </c>
      <c r="AM68" s="21"/>
      <c r="AN68" s="21"/>
      <c r="AO68" s="21"/>
    </row>
    <row r="69" spans="2:41" x14ac:dyDescent="0.25">
      <c r="C69" s="19" t="s">
        <v>136</v>
      </c>
      <c r="F69" s="22">
        <f t="shared" ref="F69:AI69" si="15">F$68*$D$35</f>
        <v>0</v>
      </c>
      <c r="G69" s="22">
        <f t="shared" si="15"/>
        <v>0</v>
      </c>
      <c r="H69" s="22">
        <f t="shared" si="15"/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  <c r="Q69" s="22">
        <f t="shared" si="15"/>
        <v>0</v>
      </c>
      <c r="R69" s="22">
        <f t="shared" si="15"/>
        <v>0</v>
      </c>
      <c r="S69" s="22">
        <f t="shared" si="15"/>
        <v>0</v>
      </c>
      <c r="T69" s="22">
        <f t="shared" si="15"/>
        <v>0</v>
      </c>
      <c r="U69" s="22">
        <f t="shared" si="15"/>
        <v>0</v>
      </c>
      <c r="V69" s="22">
        <f t="shared" si="15"/>
        <v>0</v>
      </c>
      <c r="W69" s="22">
        <f t="shared" si="15"/>
        <v>0</v>
      </c>
      <c r="X69" s="22">
        <f t="shared" si="15"/>
        <v>0</v>
      </c>
      <c r="Y69" s="22">
        <f t="shared" si="15"/>
        <v>0</v>
      </c>
      <c r="Z69" s="22">
        <f t="shared" si="15"/>
        <v>0</v>
      </c>
      <c r="AA69" s="22">
        <f t="shared" si="15"/>
        <v>0</v>
      </c>
      <c r="AB69" s="22">
        <f t="shared" si="15"/>
        <v>0</v>
      </c>
      <c r="AC69" s="22">
        <f t="shared" si="15"/>
        <v>0</v>
      </c>
      <c r="AD69" s="22">
        <f t="shared" si="15"/>
        <v>0</v>
      </c>
      <c r="AE69" s="22">
        <f t="shared" si="15"/>
        <v>0</v>
      </c>
      <c r="AF69" s="22">
        <f t="shared" si="15"/>
        <v>0</v>
      </c>
      <c r="AG69" s="22">
        <f t="shared" si="15"/>
        <v>0</v>
      </c>
      <c r="AH69" s="22">
        <f t="shared" si="15"/>
        <v>0</v>
      </c>
      <c r="AI69" s="22">
        <f t="shared" si="15"/>
        <v>0</v>
      </c>
      <c r="AJ69" s="45">
        <f>SUM(F69:AI69)</f>
        <v>0</v>
      </c>
      <c r="AM69" s="21"/>
      <c r="AN69" s="21"/>
      <c r="AO69" s="21"/>
    </row>
    <row r="70" spans="2:41" x14ac:dyDescent="0.25">
      <c r="C70" s="19" t="s">
        <v>137</v>
      </c>
      <c r="F70" s="22">
        <f t="shared" ref="F70:AI70" si="16">F$68*$D$36</f>
        <v>0</v>
      </c>
      <c r="G70" s="22">
        <f t="shared" si="16"/>
        <v>0</v>
      </c>
      <c r="H70" s="22">
        <f t="shared" si="16"/>
        <v>0</v>
      </c>
      <c r="I70" s="22">
        <f t="shared" si="16"/>
        <v>0</v>
      </c>
      <c r="J70" s="22">
        <f t="shared" si="16"/>
        <v>0</v>
      </c>
      <c r="K70" s="22">
        <f t="shared" si="16"/>
        <v>0</v>
      </c>
      <c r="L70" s="22">
        <f t="shared" si="16"/>
        <v>0</v>
      </c>
      <c r="M70" s="22">
        <f t="shared" si="16"/>
        <v>0</v>
      </c>
      <c r="N70" s="22">
        <f t="shared" si="16"/>
        <v>0</v>
      </c>
      <c r="O70" s="22">
        <f t="shared" si="16"/>
        <v>0</v>
      </c>
      <c r="P70" s="22">
        <f t="shared" si="16"/>
        <v>0</v>
      </c>
      <c r="Q70" s="22">
        <f t="shared" si="16"/>
        <v>0</v>
      </c>
      <c r="R70" s="22">
        <f t="shared" si="16"/>
        <v>0</v>
      </c>
      <c r="S70" s="22">
        <f t="shared" si="16"/>
        <v>0</v>
      </c>
      <c r="T70" s="22">
        <f t="shared" si="16"/>
        <v>0</v>
      </c>
      <c r="U70" s="22">
        <f t="shared" si="16"/>
        <v>0</v>
      </c>
      <c r="V70" s="22">
        <f t="shared" si="16"/>
        <v>0</v>
      </c>
      <c r="W70" s="22">
        <f t="shared" si="16"/>
        <v>0</v>
      </c>
      <c r="X70" s="22">
        <f t="shared" si="16"/>
        <v>0</v>
      </c>
      <c r="Y70" s="22">
        <f t="shared" si="16"/>
        <v>0</v>
      </c>
      <c r="Z70" s="22">
        <f t="shared" si="16"/>
        <v>0</v>
      </c>
      <c r="AA70" s="22">
        <f t="shared" si="16"/>
        <v>0</v>
      </c>
      <c r="AB70" s="22">
        <f t="shared" si="16"/>
        <v>0</v>
      </c>
      <c r="AC70" s="22">
        <f t="shared" si="16"/>
        <v>0</v>
      </c>
      <c r="AD70" s="22">
        <f t="shared" si="16"/>
        <v>0</v>
      </c>
      <c r="AE70" s="22">
        <f t="shared" si="16"/>
        <v>0</v>
      </c>
      <c r="AF70" s="22">
        <f t="shared" si="16"/>
        <v>0</v>
      </c>
      <c r="AG70" s="22">
        <f t="shared" si="16"/>
        <v>0</v>
      </c>
      <c r="AH70" s="22">
        <f t="shared" si="16"/>
        <v>0</v>
      </c>
      <c r="AI70" s="22">
        <f t="shared" si="16"/>
        <v>0</v>
      </c>
      <c r="AJ70" s="45">
        <f>SUM(F70:AI70)</f>
        <v>0</v>
      </c>
      <c r="AM70" s="21"/>
      <c r="AN70" s="21"/>
      <c r="AO70" s="21"/>
    </row>
    <row r="71" spans="2:41" x14ac:dyDescent="0.25">
      <c r="C71" s="19" t="s">
        <v>138</v>
      </c>
      <c r="F71" s="22">
        <f t="shared" ref="F71:AI71" si="17">F65*(1/((1+$D$2)^F$8))</f>
        <v>0</v>
      </c>
      <c r="G71" s="22">
        <f t="shared" si="17"/>
        <v>0</v>
      </c>
      <c r="H71" s="22">
        <f t="shared" si="17"/>
        <v>0</v>
      </c>
      <c r="I71" s="22">
        <f t="shared" si="17"/>
        <v>0</v>
      </c>
      <c r="J71" s="22">
        <f t="shared" si="17"/>
        <v>0</v>
      </c>
      <c r="K71" s="22">
        <f t="shared" si="17"/>
        <v>0</v>
      </c>
      <c r="L71" s="22">
        <f t="shared" si="17"/>
        <v>0</v>
      </c>
      <c r="M71" s="22">
        <f t="shared" si="17"/>
        <v>0</v>
      </c>
      <c r="N71" s="22">
        <f t="shared" si="17"/>
        <v>0</v>
      </c>
      <c r="O71" s="22">
        <f t="shared" si="17"/>
        <v>0</v>
      </c>
      <c r="P71" s="22">
        <f t="shared" si="17"/>
        <v>0</v>
      </c>
      <c r="Q71" s="22">
        <f t="shared" si="17"/>
        <v>0</v>
      </c>
      <c r="R71" s="22">
        <f t="shared" si="17"/>
        <v>0</v>
      </c>
      <c r="S71" s="22">
        <f t="shared" si="17"/>
        <v>0</v>
      </c>
      <c r="T71" s="22">
        <f t="shared" si="17"/>
        <v>0</v>
      </c>
      <c r="U71" s="22">
        <f t="shared" si="17"/>
        <v>0</v>
      </c>
      <c r="V71" s="22">
        <f t="shared" si="17"/>
        <v>0</v>
      </c>
      <c r="W71" s="22">
        <f t="shared" si="17"/>
        <v>0</v>
      </c>
      <c r="X71" s="22">
        <f t="shared" si="17"/>
        <v>0</v>
      </c>
      <c r="Y71" s="22">
        <f t="shared" si="17"/>
        <v>0</v>
      </c>
      <c r="Z71" s="22">
        <f t="shared" si="17"/>
        <v>0</v>
      </c>
      <c r="AA71" s="22">
        <f t="shared" si="17"/>
        <v>0</v>
      </c>
      <c r="AB71" s="22">
        <f t="shared" si="17"/>
        <v>0</v>
      </c>
      <c r="AC71" s="22">
        <f t="shared" si="17"/>
        <v>0</v>
      </c>
      <c r="AD71" s="22">
        <f t="shared" si="17"/>
        <v>0</v>
      </c>
      <c r="AE71" s="22">
        <f t="shared" si="17"/>
        <v>0</v>
      </c>
      <c r="AF71" s="22">
        <f t="shared" si="17"/>
        <v>0</v>
      </c>
      <c r="AG71" s="22">
        <f t="shared" si="17"/>
        <v>0</v>
      </c>
      <c r="AH71" s="22">
        <f t="shared" si="17"/>
        <v>0</v>
      </c>
      <c r="AI71" s="22">
        <f t="shared" si="17"/>
        <v>0</v>
      </c>
      <c r="AJ71" s="45">
        <f>SUM(F71:AI71)</f>
        <v>0</v>
      </c>
      <c r="AM71" s="21"/>
      <c r="AN71" s="21"/>
      <c r="AO71" s="21"/>
    </row>
    <row r="73" spans="2:41" s="126" customFormat="1" ht="15.75" x14ac:dyDescent="0.25">
      <c r="B73" s="16" t="s">
        <v>83</v>
      </c>
      <c r="C73" s="16" t="s">
        <v>83</v>
      </c>
    </row>
    <row r="74" spans="2:41" s="11" customFormat="1" x14ac:dyDescent="0.25">
      <c r="C74" s="11" t="s">
        <v>99</v>
      </c>
      <c r="D74" s="11" t="s">
        <v>62</v>
      </c>
      <c r="E74" s="11" t="s">
        <v>84</v>
      </c>
      <c r="F74" s="11" t="s">
        <v>85</v>
      </c>
    </row>
    <row r="75" spans="2:41" s="11" customFormat="1" x14ac:dyDescent="0.25">
      <c r="C75" s="11" t="s">
        <v>60</v>
      </c>
      <c r="D75" s="11">
        <f>'Input sheet'!E37</f>
        <v>0</v>
      </c>
      <c r="E75" s="11">
        <f>'Input sheet'!F37</f>
        <v>50</v>
      </c>
      <c r="F75" s="11">
        <f>E75*D75</f>
        <v>0</v>
      </c>
    </row>
    <row r="76" spans="2:41" s="11" customFormat="1" x14ac:dyDescent="0.25">
      <c r="C76" s="11" t="s">
        <v>95</v>
      </c>
      <c r="D76" s="11">
        <f>'Input sheet'!E38</f>
        <v>0</v>
      </c>
      <c r="E76" s="11">
        <f>'Input sheet'!F38</f>
        <v>20</v>
      </c>
      <c r="F76" s="11">
        <f>E76*D76</f>
        <v>0</v>
      </c>
    </row>
    <row r="77" spans="2:41" s="11" customFormat="1" x14ac:dyDescent="0.25">
      <c r="C77" s="11" t="s">
        <v>61</v>
      </c>
      <c r="D77" s="11">
        <f>'Input sheet'!E39</f>
        <v>0</v>
      </c>
      <c r="E77" s="11">
        <f>'Input sheet'!F39</f>
        <v>6</v>
      </c>
      <c r="F77" s="11">
        <f>E77*D77</f>
        <v>0</v>
      </c>
    </row>
    <row r="78" spans="2:41" s="11" customFormat="1" x14ac:dyDescent="0.25">
      <c r="C78" s="11" t="s">
        <v>250</v>
      </c>
      <c r="D78" s="11">
        <f>'Input sheet'!E40</f>
        <v>0</v>
      </c>
      <c r="E78" s="11">
        <f>'Input sheet'!F40</f>
        <v>60</v>
      </c>
      <c r="F78" s="11">
        <f>E78*D78</f>
        <v>0</v>
      </c>
    </row>
    <row r="79" spans="2:41" s="11" customFormat="1" x14ac:dyDescent="0.25">
      <c r="C79" s="11" t="s">
        <v>276</v>
      </c>
      <c r="F79" s="27">
        <f>(SUM(F75:F78))*D29*1/60*1/60*365</f>
        <v>0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2:41" s="11" customFormat="1" x14ac:dyDescent="0.25">
      <c r="C80" s="11" t="s">
        <v>473</v>
      </c>
      <c r="F80" s="27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3:41" s="11" customFormat="1" x14ac:dyDescent="0.25">
      <c r="C81" s="11" t="s">
        <v>60</v>
      </c>
      <c r="D81" s="11">
        <f>'Input sheet'!E41</f>
        <v>0</v>
      </c>
      <c r="E81" s="11">
        <f>'Input sheet'!F41</f>
        <v>25</v>
      </c>
      <c r="F81" s="11">
        <f>E81*D81</f>
        <v>0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3:41" s="11" customFormat="1" x14ac:dyDescent="0.25">
      <c r="C82" s="11" t="s">
        <v>95</v>
      </c>
      <c r="D82" s="11">
        <f>'Input sheet'!E42</f>
        <v>0</v>
      </c>
      <c r="E82" s="11">
        <f>'Input sheet'!F42</f>
        <v>10</v>
      </c>
      <c r="F82" s="11">
        <f>E82*D82</f>
        <v>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3:41" s="11" customFormat="1" x14ac:dyDescent="0.25">
      <c r="C83" s="11" t="s">
        <v>61</v>
      </c>
      <c r="D83" s="11">
        <f>'Input sheet'!E43</f>
        <v>0</v>
      </c>
      <c r="E83" s="11">
        <f>'Input sheet'!F43</f>
        <v>3</v>
      </c>
      <c r="F83" s="11">
        <f>E83*D83</f>
        <v>0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3:41" s="11" customFormat="1" x14ac:dyDescent="0.25">
      <c r="C84" s="11" t="s">
        <v>250</v>
      </c>
      <c r="D84" s="11">
        <f>'Input sheet'!E44</f>
        <v>0</v>
      </c>
      <c r="E84" s="11">
        <f>'Input sheet'!F44</f>
        <v>30</v>
      </c>
      <c r="F84" s="11">
        <f>E84*D84</f>
        <v>0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3:41" s="11" customFormat="1" x14ac:dyDescent="0.25">
      <c r="C85" s="11" t="s">
        <v>474</v>
      </c>
      <c r="F85" s="27">
        <f>(SUM(F81:F84))*D29*1/60*1/60*365</f>
        <v>0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3:41" s="199" customFormat="1" x14ac:dyDescent="0.25">
      <c r="C86" s="199" t="s">
        <v>598</v>
      </c>
      <c r="D86" s="1"/>
      <c r="F86" s="27">
        <f>IF('Input sheet'!$E$21="Corridor", IF('Input sheet'!$E$25="Including", 0,F79-F85), 0)</f>
        <v>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3:41" s="11" customFormat="1" x14ac:dyDescent="0.25">
      <c r="D87" s="14"/>
      <c r="F87" s="127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3:41" s="199" customFormat="1" x14ac:dyDescent="0.25">
      <c r="C88" s="19" t="s">
        <v>142</v>
      </c>
      <c r="D88" s="14"/>
      <c r="F88" s="21">
        <f>$F$86*$D$30*$D$63*(1+$D$32)^(F$8-1)</f>
        <v>0</v>
      </c>
      <c r="G88" s="21">
        <f t="shared" ref="G88:AI88" si="18">$F$86*$D$30*$D$63*(1+$D$32)^(G$8-1)</f>
        <v>0</v>
      </c>
      <c r="H88" s="21">
        <f t="shared" si="18"/>
        <v>0</v>
      </c>
      <c r="I88" s="21">
        <f t="shared" si="18"/>
        <v>0</v>
      </c>
      <c r="J88" s="21">
        <f t="shared" si="18"/>
        <v>0</v>
      </c>
      <c r="K88" s="21">
        <f t="shared" si="18"/>
        <v>0</v>
      </c>
      <c r="L88" s="21">
        <f t="shared" si="18"/>
        <v>0</v>
      </c>
      <c r="M88" s="21">
        <f t="shared" si="18"/>
        <v>0</v>
      </c>
      <c r="N88" s="21">
        <f t="shared" si="18"/>
        <v>0</v>
      </c>
      <c r="O88" s="21">
        <f t="shared" si="18"/>
        <v>0</v>
      </c>
      <c r="P88" s="21">
        <f t="shared" si="18"/>
        <v>0</v>
      </c>
      <c r="Q88" s="21">
        <f t="shared" si="18"/>
        <v>0</v>
      </c>
      <c r="R88" s="21">
        <f t="shared" si="18"/>
        <v>0</v>
      </c>
      <c r="S88" s="21">
        <f t="shared" si="18"/>
        <v>0</v>
      </c>
      <c r="T88" s="21">
        <f t="shared" si="18"/>
        <v>0</v>
      </c>
      <c r="U88" s="21">
        <f t="shared" si="18"/>
        <v>0</v>
      </c>
      <c r="V88" s="21">
        <f t="shared" si="18"/>
        <v>0</v>
      </c>
      <c r="W88" s="21">
        <f t="shared" si="18"/>
        <v>0</v>
      </c>
      <c r="X88" s="21">
        <f t="shared" si="18"/>
        <v>0</v>
      </c>
      <c r="Y88" s="21">
        <f t="shared" si="18"/>
        <v>0</v>
      </c>
      <c r="Z88" s="21">
        <f t="shared" si="18"/>
        <v>0</v>
      </c>
      <c r="AA88" s="21">
        <f t="shared" si="18"/>
        <v>0</v>
      </c>
      <c r="AB88" s="21">
        <f t="shared" si="18"/>
        <v>0</v>
      </c>
      <c r="AC88" s="21">
        <f t="shared" si="18"/>
        <v>0</v>
      </c>
      <c r="AD88" s="21">
        <f t="shared" si="18"/>
        <v>0</v>
      </c>
      <c r="AE88" s="21">
        <f t="shared" si="18"/>
        <v>0</v>
      </c>
      <c r="AF88" s="21">
        <f t="shared" si="18"/>
        <v>0</v>
      </c>
      <c r="AG88" s="21">
        <f t="shared" si="18"/>
        <v>0</v>
      </c>
      <c r="AH88" s="21">
        <f t="shared" si="18"/>
        <v>0</v>
      </c>
      <c r="AI88" s="21">
        <f t="shared" si="18"/>
        <v>0</v>
      </c>
      <c r="AJ88" s="21"/>
    </row>
    <row r="89" spans="3:41" s="199" customFormat="1" x14ac:dyDescent="0.25">
      <c r="C89" s="19" t="s">
        <v>143</v>
      </c>
      <c r="D89" s="14"/>
      <c r="F89" s="21">
        <f>$F$86*$D$31*$D$64*(1+$D$32)^(F$8-1)</f>
        <v>0</v>
      </c>
      <c r="G89" s="21">
        <f t="shared" ref="G89:AI89" si="19">$F$86*$D$31*$D$64*(1+$D$32)^(G$8-1)</f>
        <v>0</v>
      </c>
      <c r="H89" s="21">
        <f t="shared" si="19"/>
        <v>0</v>
      </c>
      <c r="I89" s="21">
        <f t="shared" si="19"/>
        <v>0</v>
      </c>
      <c r="J89" s="21">
        <f t="shared" si="19"/>
        <v>0</v>
      </c>
      <c r="K89" s="21">
        <f t="shared" si="19"/>
        <v>0</v>
      </c>
      <c r="L89" s="21">
        <f t="shared" si="19"/>
        <v>0</v>
      </c>
      <c r="M89" s="21">
        <f t="shared" si="19"/>
        <v>0</v>
      </c>
      <c r="N89" s="21">
        <f t="shared" si="19"/>
        <v>0</v>
      </c>
      <c r="O89" s="21">
        <f t="shared" si="19"/>
        <v>0</v>
      </c>
      <c r="P89" s="21">
        <f t="shared" si="19"/>
        <v>0</v>
      </c>
      <c r="Q89" s="21">
        <f t="shared" si="19"/>
        <v>0</v>
      </c>
      <c r="R89" s="21">
        <f t="shared" si="19"/>
        <v>0</v>
      </c>
      <c r="S89" s="21">
        <f t="shared" si="19"/>
        <v>0</v>
      </c>
      <c r="T89" s="21">
        <f t="shared" si="19"/>
        <v>0</v>
      </c>
      <c r="U89" s="21">
        <f t="shared" si="19"/>
        <v>0</v>
      </c>
      <c r="V89" s="21">
        <f t="shared" si="19"/>
        <v>0</v>
      </c>
      <c r="W89" s="21">
        <f t="shared" si="19"/>
        <v>0</v>
      </c>
      <c r="X89" s="21">
        <f t="shared" si="19"/>
        <v>0</v>
      </c>
      <c r="Y89" s="21">
        <f t="shared" si="19"/>
        <v>0</v>
      </c>
      <c r="Z89" s="21">
        <f t="shared" si="19"/>
        <v>0</v>
      </c>
      <c r="AA89" s="21">
        <f t="shared" si="19"/>
        <v>0</v>
      </c>
      <c r="AB89" s="21">
        <f t="shared" si="19"/>
        <v>0</v>
      </c>
      <c r="AC89" s="21">
        <f t="shared" si="19"/>
        <v>0</v>
      </c>
      <c r="AD89" s="21">
        <f t="shared" si="19"/>
        <v>0</v>
      </c>
      <c r="AE89" s="21">
        <f t="shared" si="19"/>
        <v>0</v>
      </c>
      <c r="AF89" s="21">
        <f t="shared" si="19"/>
        <v>0</v>
      </c>
      <c r="AG89" s="21">
        <f t="shared" si="19"/>
        <v>0</v>
      </c>
      <c r="AH89" s="21">
        <f t="shared" si="19"/>
        <v>0</v>
      </c>
      <c r="AI89" s="21">
        <f t="shared" si="19"/>
        <v>0</v>
      </c>
      <c r="AJ89" s="21"/>
    </row>
    <row r="90" spans="3:41" s="199" customFormat="1" x14ac:dyDescent="0.25">
      <c r="C90" s="19" t="s">
        <v>117</v>
      </c>
      <c r="F90" s="21">
        <f>(($F$86*$D$30*$D$63)+($F$86*$D$31*$D$64))*(1+$D$32)^(F$8-1)</f>
        <v>0</v>
      </c>
      <c r="G90" s="21">
        <f t="shared" ref="G90:AI90" si="20">(($F$86*$D$30*$D$63)+($F$86*$D$31*$D$64))*(1+$D$32)^(G$8-1)</f>
        <v>0</v>
      </c>
      <c r="H90" s="21">
        <f t="shared" si="20"/>
        <v>0</v>
      </c>
      <c r="I90" s="21">
        <f t="shared" si="20"/>
        <v>0</v>
      </c>
      <c r="J90" s="21">
        <f t="shared" si="20"/>
        <v>0</v>
      </c>
      <c r="K90" s="21">
        <f t="shared" si="20"/>
        <v>0</v>
      </c>
      <c r="L90" s="21">
        <f t="shared" si="20"/>
        <v>0</v>
      </c>
      <c r="M90" s="21">
        <f t="shared" si="20"/>
        <v>0</v>
      </c>
      <c r="N90" s="21">
        <f t="shared" si="20"/>
        <v>0</v>
      </c>
      <c r="O90" s="21">
        <f t="shared" si="20"/>
        <v>0</v>
      </c>
      <c r="P90" s="21">
        <f t="shared" si="20"/>
        <v>0</v>
      </c>
      <c r="Q90" s="21">
        <f t="shared" si="20"/>
        <v>0</v>
      </c>
      <c r="R90" s="21">
        <f t="shared" si="20"/>
        <v>0</v>
      </c>
      <c r="S90" s="21">
        <f t="shared" si="20"/>
        <v>0</v>
      </c>
      <c r="T90" s="21">
        <f t="shared" si="20"/>
        <v>0</v>
      </c>
      <c r="U90" s="21">
        <f t="shared" si="20"/>
        <v>0</v>
      </c>
      <c r="V90" s="21">
        <f t="shared" si="20"/>
        <v>0</v>
      </c>
      <c r="W90" s="21">
        <f t="shared" si="20"/>
        <v>0</v>
      </c>
      <c r="X90" s="21">
        <f t="shared" si="20"/>
        <v>0</v>
      </c>
      <c r="Y90" s="21">
        <f t="shared" si="20"/>
        <v>0</v>
      </c>
      <c r="Z90" s="21">
        <f t="shared" si="20"/>
        <v>0</v>
      </c>
      <c r="AA90" s="21">
        <f t="shared" si="20"/>
        <v>0</v>
      </c>
      <c r="AB90" s="21">
        <f t="shared" si="20"/>
        <v>0</v>
      </c>
      <c r="AC90" s="21">
        <f t="shared" si="20"/>
        <v>0</v>
      </c>
      <c r="AD90" s="21">
        <f t="shared" si="20"/>
        <v>0</v>
      </c>
      <c r="AE90" s="21">
        <f t="shared" si="20"/>
        <v>0</v>
      </c>
      <c r="AF90" s="21">
        <f t="shared" si="20"/>
        <v>0</v>
      </c>
      <c r="AG90" s="21">
        <f t="shared" si="20"/>
        <v>0</v>
      </c>
      <c r="AH90" s="21">
        <f t="shared" si="20"/>
        <v>0</v>
      </c>
      <c r="AI90" s="21">
        <f t="shared" si="20"/>
        <v>0</v>
      </c>
      <c r="AJ90" s="21"/>
      <c r="AM90" s="20"/>
      <c r="AN90" s="20"/>
      <c r="AO90" s="20"/>
    </row>
    <row r="91" spans="3:41" s="11" customFormat="1" x14ac:dyDescent="0.25">
      <c r="C91" s="19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M91" s="20"/>
      <c r="AN91" s="20"/>
      <c r="AO91" s="20"/>
    </row>
    <row r="92" spans="3:41" s="11" customFormat="1" x14ac:dyDescent="0.25">
      <c r="C92" s="19" t="s">
        <v>144</v>
      </c>
      <c r="F92" s="21">
        <f t="shared" ref="F92:AI92" si="21">F88*(1/((1+$D$2)^F$8))</f>
        <v>0</v>
      </c>
      <c r="G92" s="21">
        <f t="shared" si="21"/>
        <v>0</v>
      </c>
      <c r="H92" s="21">
        <f t="shared" si="21"/>
        <v>0</v>
      </c>
      <c r="I92" s="21">
        <f t="shared" si="21"/>
        <v>0</v>
      </c>
      <c r="J92" s="21">
        <f t="shared" si="21"/>
        <v>0</v>
      </c>
      <c r="K92" s="21">
        <f t="shared" si="21"/>
        <v>0</v>
      </c>
      <c r="L92" s="21">
        <f t="shared" si="21"/>
        <v>0</v>
      </c>
      <c r="M92" s="21">
        <f t="shared" si="21"/>
        <v>0</v>
      </c>
      <c r="N92" s="21">
        <f t="shared" si="21"/>
        <v>0</v>
      </c>
      <c r="O92" s="21">
        <f t="shared" si="21"/>
        <v>0</v>
      </c>
      <c r="P92" s="21">
        <f t="shared" si="21"/>
        <v>0</v>
      </c>
      <c r="Q92" s="21">
        <f t="shared" si="21"/>
        <v>0</v>
      </c>
      <c r="R92" s="21">
        <f t="shared" si="21"/>
        <v>0</v>
      </c>
      <c r="S92" s="21">
        <f t="shared" si="21"/>
        <v>0</v>
      </c>
      <c r="T92" s="21">
        <f t="shared" si="21"/>
        <v>0</v>
      </c>
      <c r="U92" s="21">
        <f t="shared" si="21"/>
        <v>0</v>
      </c>
      <c r="V92" s="21">
        <f t="shared" si="21"/>
        <v>0</v>
      </c>
      <c r="W92" s="21">
        <f t="shared" si="21"/>
        <v>0</v>
      </c>
      <c r="X92" s="21">
        <f t="shared" si="21"/>
        <v>0</v>
      </c>
      <c r="Y92" s="21">
        <f t="shared" si="21"/>
        <v>0</v>
      </c>
      <c r="Z92" s="21">
        <f t="shared" si="21"/>
        <v>0</v>
      </c>
      <c r="AA92" s="21">
        <f t="shared" si="21"/>
        <v>0</v>
      </c>
      <c r="AB92" s="21">
        <f t="shared" si="21"/>
        <v>0</v>
      </c>
      <c r="AC92" s="21">
        <f t="shared" si="21"/>
        <v>0</v>
      </c>
      <c r="AD92" s="21">
        <f t="shared" si="21"/>
        <v>0</v>
      </c>
      <c r="AE92" s="21">
        <f t="shared" si="21"/>
        <v>0</v>
      </c>
      <c r="AF92" s="21">
        <f t="shared" si="21"/>
        <v>0</v>
      </c>
      <c r="AG92" s="21">
        <f t="shared" si="21"/>
        <v>0</v>
      </c>
      <c r="AH92" s="21">
        <f t="shared" si="21"/>
        <v>0</v>
      </c>
      <c r="AI92" s="21">
        <f t="shared" si="21"/>
        <v>0</v>
      </c>
      <c r="AJ92" s="45">
        <f>SUM(F92:AI92)</f>
        <v>0</v>
      </c>
      <c r="AM92" s="20"/>
      <c r="AN92" s="20"/>
      <c r="AO92" s="20"/>
    </row>
    <row r="93" spans="3:41" s="11" customFormat="1" x14ac:dyDescent="0.25">
      <c r="C93" s="19" t="s">
        <v>145</v>
      </c>
      <c r="F93" s="21">
        <f t="shared" ref="F93:AI93" si="22">F89*(1/((1+$D$2)^F$8))</f>
        <v>0</v>
      </c>
      <c r="G93" s="21">
        <f t="shared" si="22"/>
        <v>0</v>
      </c>
      <c r="H93" s="21">
        <f t="shared" si="22"/>
        <v>0</v>
      </c>
      <c r="I93" s="21">
        <f t="shared" si="22"/>
        <v>0</v>
      </c>
      <c r="J93" s="21">
        <f t="shared" si="22"/>
        <v>0</v>
      </c>
      <c r="K93" s="21">
        <f t="shared" si="22"/>
        <v>0</v>
      </c>
      <c r="L93" s="21">
        <f t="shared" si="22"/>
        <v>0</v>
      </c>
      <c r="M93" s="21">
        <f t="shared" si="22"/>
        <v>0</v>
      </c>
      <c r="N93" s="21">
        <f t="shared" si="22"/>
        <v>0</v>
      </c>
      <c r="O93" s="21">
        <f t="shared" si="22"/>
        <v>0</v>
      </c>
      <c r="P93" s="21">
        <f t="shared" si="22"/>
        <v>0</v>
      </c>
      <c r="Q93" s="21">
        <f t="shared" si="22"/>
        <v>0</v>
      </c>
      <c r="R93" s="21">
        <f t="shared" si="22"/>
        <v>0</v>
      </c>
      <c r="S93" s="21">
        <f t="shared" si="22"/>
        <v>0</v>
      </c>
      <c r="T93" s="21">
        <f t="shared" si="22"/>
        <v>0</v>
      </c>
      <c r="U93" s="21">
        <f t="shared" si="22"/>
        <v>0</v>
      </c>
      <c r="V93" s="21">
        <f t="shared" si="22"/>
        <v>0</v>
      </c>
      <c r="W93" s="21">
        <f t="shared" si="22"/>
        <v>0</v>
      </c>
      <c r="X93" s="21">
        <f t="shared" si="22"/>
        <v>0</v>
      </c>
      <c r="Y93" s="21">
        <f t="shared" si="22"/>
        <v>0</v>
      </c>
      <c r="Z93" s="21">
        <f t="shared" si="22"/>
        <v>0</v>
      </c>
      <c r="AA93" s="21">
        <f t="shared" si="22"/>
        <v>0</v>
      </c>
      <c r="AB93" s="21">
        <f t="shared" si="22"/>
        <v>0</v>
      </c>
      <c r="AC93" s="21">
        <f t="shared" si="22"/>
        <v>0</v>
      </c>
      <c r="AD93" s="21">
        <f t="shared" si="22"/>
        <v>0</v>
      </c>
      <c r="AE93" s="21">
        <f t="shared" si="22"/>
        <v>0</v>
      </c>
      <c r="AF93" s="21">
        <f t="shared" si="22"/>
        <v>0</v>
      </c>
      <c r="AG93" s="21">
        <f t="shared" si="22"/>
        <v>0</v>
      </c>
      <c r="AH93" s="21">
        <f t="shared" si="22"/>
        <v>0</v>
      </c>
      <c r="AI93" s="21">
        <f t="shared" si="22"/>
        <v>0</v>
      </c>
      <c r="AJ93" s="45">
        <f>SUM(F93:AI93)</f>
        <v>0</v>
      </c>
      <c r="AM93" s="20"/>
      <c r="AN93" s="20"/>
      <c r="AO93" s="20"/>
    </row>
    <row r="94" spans="3:41" s="11" customFormat="1" x14ac:dyDescent="0.25">
      <c r="C94" s="19" t="s">
        <v>146</v>
      </c>
      <c r="F94" s="21">
        <f>F93*$D$35</f>
        <v>0</v>
      </c>
      <c r="G94" s="21">
        <f t="shared" ref="G94:AI94" si="23">G93*$D$35</f>
        <v>0</v>
      </c>
      <c r="H94" s="21">
        <f t="shared" si="23"/>
        <v>0</v>
      </c>
      <c r="I94" s="21">
        <f t="shared" si="23"/>
        <v>0</v>
      </c>
      <c r="J94" s="21">
        <f t="shared" si="23"/>
        <v>0</v>
      </c>
      <c r="K94" s="21">
        <f t="shared" si="23"/>
        <v>0</v>
      </c>
      <c r="L94" s="21">
        <f t="shared" si="23"/>
        <v>0</v>
      </c>
      <c r="M94" s="21">
        <f t="shared" si="23"/>
        <v>0</v>
      </c>
      <c r="N94" s="21">
        <f t="shared" si="23"/>
        <v>0</v>
      </c>
      <c r="O94" s="21">
        <f t="shared" si="23"/>
        <v>0</v>
      </c>
      <c r="P94" s="21">
        <f t="shared" si="23"/>
        <v>0</v>
      </c>
      <c r="Q94" s="21">
        <f t="shared" si="23"/>
        <v>0</v>
      </c>
      <c r="R94" s="21">
        <f t="shared" si="23"/>
        <v>0</v>
      </c>
      <c r="S94" s="21">
        <f t="shared" si="23"/>
        <v>0</v>
      </c>
      <c r="T94" s="21">
        <f t="shared" si="23"/>
        <v>0</v>
      </c>
      <c r="U94" s="21">
        <f t="shared" si="23"/>
        <v>0</v>
      </c>
      <c r="V94" s="21">
        <f t="shared" si="23"/>
        <v>0</v>
      </c>
      <c r="W94" s="21">
        <f t="shared" si="23"/>
        <v>0</v>
      </c>
      <c r="X94" s="21">
        <f t="shared" si="23"/>
        <v>0</v>
      </c>
      <c r="Y94" s="21">
        <f t="shared" si="23"/>
        <v>0</v>
      </c>
      <c r="Z94" s="21">
        <f t="shared" si="23"/>
        <v>0</v>
      </c>
      <c r="AA94" s="21">
        <f t="shared" si="23"/>
        <v>0</v>
      </c>
      <c r="AB94" s="21">
        <f t="shared" si="23"/>
        <v>0</v>
      </c>
      <c r="AC94" s="21">
        <f t="shared" si="23"/>
        <v>0</v>
      </c>
      <c r="AD94" s="21">
        <f t="shared" si="23"/>
        <v>0</v>
      </c>
      <c r="AE94" s="21">
        <f t="shared" si="23"/>
        <v>0</v>
      </c>
      <c r="AF94" s="21">
        <f t="shared" si="23"/>
        <v>0</v>
      </c>
      <c r="AG94" s="21">
        <f t="shared" si="23"/>
        <v>0</v>
      </c>
      <c r="AH94" s="21">
        <f t="shared" si="23"/>
        <v>0</v>
      </c>
      <c r="AI94" s="21">
        <f t="shared" si="23"/>
        <v>0</v>
      </c>
      <c r="AJ94" s="45">
        <f>SUM(F94:AI94)</f>
        <v>0</v>
      </c>
      <c r="AM94" s="20"/>
      <c r="AN94" s="20"/>
      <c r="AO94" s="20"/>
    </row>
    <row r="95" spans="3:41" s="11" customFormat="1" x14ac:dyDescent="0.25">
      <c r="C95" s="19" t="s">
        <v>147</v>
      </c>
      <c r="F95" s="21">
        <f>F93*$D$36</f>
        <v>0</v>
      </c>
      <c r="G95" s="21">
        <f t="shared" ref="G95:AI95" si="24">G93*$D$36</f>
        <v>0</v>
      </c>
      <c r="H95" s="21">
        <f t="shared" si="24"/>
        <v>0</v>
      </c>
      <c r="I95" s="21">
        <f t="shared" si="24"/>
        <v>0</v>
      </c>
      <c r="J95" s="21">
        <f t="shared" si="24"/>
        <v>0</v>
      </c>
      <c r="K95" s="21">
        <f t="shared" si="24"/>
        <v>0</v>
      </c>
      <c r="L95" s="21">
        <f t="shared" si="24"/>
        <v>0</v>
      </c>
      <c r="M95" s="21">
        <f t="shared" si="24"/>
        <v>0</v>
      </c>
      <c r="N95" s="21">
        <f t="shared" si="24"/>
        <v>0</v>
      </c>
      <c r="O95" s="21">
        <f t="shared" si="24"/>
        <v>0</v>
      </c>
      <c r="P95" s="21">
        <f t="shared" si="24"/>
        <v>0</v>
      </c>
      <c r="Q95" s="21">
        <f t="shared" si="24"/>
        <v>0</v>
      </c>
      <c r="R95" s="21">
        <f t="shared" si="24"/>
        <v>0</v>
      </c>
      <c r="S95" s="21">
        <f t="shared" si="24"/>
        <v>0</v>
      </c>
      <c r="T95" s="21">
        <f t="shared" si="24"/>
        <v>0</v>
      </c>
      <c r="U95" s="21">
        <f t="shared" si="24"/>
        <v>0</v>
      </c>
      <c r="V95" s="21">
        <f t="shared" si="24"/>
        <v>0</v>
      </c>
      <c r="W95" s="21">
        <f t="shared" si="24"/>
        <v>0</v>
      </c>
      <c r="X95" s="21">
        <f t="shared" si="24"/>
        <v>0</v>
      </c>
      <c r="Y95" s="21">
        <f t="shared" si="24"/>
        <v>0</v>
      </c>
      <c r="Z95" s="21">
        <f t="shared" si="24"/>
        <v>0</v>
      </c>
      <c r="AA95" s="21">
        <f t="shared" si="24"/>
        <v>0</v>
      </c>
      <c r="AB95" s="21">
        <f t="shared" si="24"/>
        <v>0</v>
      </c>
      <c r="AC95" s="21">
        <f t="shared" si="24"/>
        <v>0</v>
      </c>
      <c r="AD95" s="21">
        <f t="shared" si="24"/>
        <v>0</v>
      </c>
      <c r="AE95" s="21">
        <f t="shared" si="24"/>
        <v>0</v>
      </c>
      <c r="AF95" s="21">
        <f t="shared" si="24"/>
        <v>0</v>
      </c>
      <c r="AG95" s="21">
        <f t="shared" si="24"/>
        <v>0</v>
      </c>
      <c r="AH95" s="21">
        <f t="shared" si="24"/>
        <v>0</v>
      </c>
      <c r="AI95" s="21">
        <f t="shared" si="24"/>
        <v>0</v>
      </c>
      <c r="AJ95" s="45">
        <f>SUM(F95:AI95)</f>
        <v>0</v>
      </c>
      <c r="AM95" s="20"/>
      <c r="AN95" s="20"/>
      <c r="AO95" s="20"/>
    </row>
    <row r="96" spans="3:41" s="11" customFormat="1" x14ac:dyDescent="0.25">
      <c r="C96" s="19" t="s">
        <v>148</v>
      </c>
      <c r="F96" s="21">
        <f t="shared" ref="F96:AI96" si="25">F90*(1/((1+$D$2)^F$8))</f>
        <v>0</v>
      </c>
      <c r="G96" s="21">
        <f t="shared" si="25"/>
        <v>0</v>
      </c>
      <c r="H96" s="21">
        <f t="shared" si="25"/>
        <v>0</v>
      </c>
      <c r="I96" s="21">
        <f t="shared" si="25"/>
        <v>0</v>
      </c>
      <c r="J96" s="21">
        <f t="shared" si="25"/>
        <v>0</v>
      </c>
      <c r="K96" s="21">
        <f t="shared" si="25"/>
        <v>0</v>
      </c>
      <c r="L96" s="21">
        <f t="shared" si="25"/>
        <v>0</v>
      </c>
      <c r="M96" s="21">
        <f t="shared" si="25"/>
        <v>0</v>
      </c>
      <c r="N96" s="21">
        <f t="shared" si="25"/>
        <v>0</v>
      </c>
      <c r="O96" s="21">
        <f t="shared" si="25"/>
        <v>0</v>
      </c>
      <c r="P96" s="21">
        <f t="shared" si="25"/>
        <v>0</v>
      </c>
      <c r="Q96" s="21">
        <f t="shared" si="25"/>
        <v>0</v>
      </c>
      <c r="R96" s="21">
        <f t="shared" si="25"/>
        <v>0</v>
      </c>
      <c r="S96" s="21">
        <f t="shared" si="25"/>
        <v>0</v>
      </c>
      <c r="T96" s="21">
        <f t="shared" si="25"/>
        <v>0</v>
      </c>
      <c r="U96" s="21">
        <f t="shared" si="25"/>
        <v>0</v>
      </c>
      <c r="V96" s="21">
        <f t="shared" si="25"/>
        <v>0</v>
      </c>
      <c r="W96" s="21">
        <f t="shared" si="25"/>
        <v>0</v>
      </c>
      <c r="X96" s="21">
        <f t="shared" si="25"/>
        <v>0</v>
      </c>
      <c r="Y96" s="21">
        <f t="shared" si="25"/>
        <v>0</v>
      </c>
      <c r="Z96" s="21">
        <f t="shared" si="25"/>
        <v>0</v>
      </c>
      <c r="AA96" s="21">
        <f t="shared" si="25"/>
        <v>0</v>
      </c>
      <c r="AB96" s="21">
        <f t="shared" si="25"/>
        <v>0</v>
      </c>
      <c r="AC96" s="21">
        <f t="shared" si="25"/>
        <v>0</v>
      </c>
      <c r="AD96" s="21">
        <f t="shared" si="25"/>
        <v>0</v>
      </c>
      <c r="AE96" s="21">
        <f t="shared" si="25"/>
        <v>0</v>
      </c>
      <c r="AF96" s="21">
        <f t="shared" si="25"/>
        <v>0</v>
      </c>
      <c r="AG96" s="21">
        <f t="shared" si="25"/>
        <v>0</v>
      </c>
      <c r="AH96" s="21">
        <f t="shared" si="25"/>
        <v>0</v>
      </c>
      <c r="AI96" s="21">
        <f t="shared" si="25"/>
        <v>0</v>
      </c>
      <c r="AJ96" s="45">
        <f>SUM(F96:AI96)</f>
        <v>0</v>
      </c>
      <c r="AM96" s="21"/>
      <c r="AN96" s="21"/>
      <c r="AO96" s="21"/>
    </row>
    <row r="97" spans="2:5" s="11" customFormat="1" x14ac:dyDescent="0.25"/>
    <row r="98" spans="2:5" x14ac:dyDescent="0.25">
      <c r="B98" s="16" t="s">
        <v>378</v>
      </c>
      <c r="C98" s="26" t="s">
        <v>56</v>
      </c>
      <c r="D98" s="33"/>
    </row>
    <row r="99" spans="2:5" x14ac:dyDescent="0.25">
      <c r="B99" s="16"/>
      <c r="C99" s="26"/>
      <c r="D99" s="33"/>
    </row>
    <row r="100" spans="2:5" x14ac:dyDescent="0.25">
      <c r="B100" s="16"/>
      <c r="C100" s="26"/>
      <c r="D100" s="33"/>
    </row>
    <row r="101" spans="2:5" x14ac:dyDescent="0.25">
      <c r="B101" s="16"/>
      <c r="C101" s="26"/>
      <c r="D101" s="33"/>
    </row>
    <row r="102" spans="2:5" x14ac:dyDescent="0.25">
      <c r="B102" s="16"/>
      <c r="C102" s="26"/>
      <c r="D102" s="33"/>
    </row>
    <row r="103" spans="2:5" x14ac:dyDescent="0.25">
      <c r="B103" s="16"/>
      <c r="C103" s="26"/>
      <c r="D103" s="33"/>
    </row>
    <row r="104" spans="2:5" x14ac:dyDescent="0.25">
      <c r="B104" s="16"/>
      <c r="C104" s="26"/>
      <c r="D104" s="33"/>
    </row>
    <row r="105" spans="2:5" x14ac:dyDescent="0.25">
      <c r="B105" s="16"/>
      <c r="C105" s="26"/>
      <c r="D105" s="33"/>
    </row>
    <row r="106" spans="2:5" x14ac:dyDescent="0.25">
      <c r="B106" s="46" t="s">
        <v>52</v>
      </c>
      <c r="C106" s="33" t="s">
        <v>98</v>
      </c>
      <c r="D106" s="33"/>
    </row>
    <row r="107" spans="2:5" x14ac:dyDescent="0.25">
      <c r="B107" s="46"/>
      <c r="C107" s="33" t="s">
        <v>82</v>
      </c>
      <c r="D107" s="33" t="s">
        <v>375</v>
      </c>
    </row>
    <row r="108" spans="2:5" x14ac:dyDescent="0.25">
      <c r="B108" s="46"/>
      <c r="C108" s="33" t="s">
        <v>20</v>
      </c>
      <c r="D108" s="33" t="s">
        <v>376</v>
      </c>
      <c r="E108" s="30" t="s">
        <v>377</v>
      </c>
    </row>
    <row r="109" spans="2:5" x14ac:dyDescent="0.25">
      <c r="B109" s="46"/>
      <c r="C109" s="33" t="s">
        <v>390</v>
      </c>
      <c r="D109" s="11">
        <f>'VOC Value'!C16</f>
        <v>98.690299999999993</v>
      </c>
      <c r="E109" s="11">
        <f>'VOC Value'!D16</f>
        <v>3991.2764000000002</v>
      </c>
    </row>
    <row r="110" spans="2:5" x14ac:dyDescent="0.25">
      <c r="B110" s="46"/>
      <c r="C110" s="33"/>
      <c r="D110" s="33"/>
    </row>
    <row r="111" spans="2:5" x14ac:dyDescent="0.25">
      <c r="B111" s="46"/>
      <c r="C111" s="33" t="s">
        <v>21</v>
      </c>
      <c r="D111" s="179">
        <f>IF('Input sheet'!$E$21="Corridor", $D$109+($E$109/$D$37), $D$109+($E$109/($D$41/$D$42)))</f>
        <v>155.70853428571428</v>
      </c>
    </row>
    <row r="112" spans="2:5" x14ac:dyDescent="0.25">
      <c r="B112" s="46"/>
      <c r="C112" s="33" t="s">
        <v>25</v>
      </c>
      <c r="D112" s="179">
        <f>IF('Input sheet'!$E$21="Corridor", $D$109+($E$109/$D$38), $D$109+($E$109/($D$43/$D$44)))</f>
        <v>155.70853428571428</v>
      </c>
    </row>
    <row r="113" spans="2:41" x14ac:dyDescent="0.25">
      <c r="B113" s="46"/>
      <c r="C113" s="33" t="s">
        <v>379</v>
      </c>
      <c r="D113" s="179">
        <f>D111-D112</f>
        <v>0</v>
      </c>
    </row>
    <row r="114" spans="2:41" x14ac:dyDescent="0.25">
      <c r="B114" s="46"/>
      <c r="C114" s="33" t="s">
        <v>380</v>
      </c>
      <c r="D114" s="179">
        <f>D113*'VOC Value'!$B$13</f>
        <v>0</v>
      </c>
    </row>
    <row r="115" spans="2:41" x14ac:dyDescent="0.25">
      <c r="B115" s="46"/>
      <c r="C115" s="33" t="s">
        <v>381</v>
      </c>
      <c r="D115" s="33"/>
      <c r="F115" s="216">
        <f>IF('Input sheet'!$E$21="Corridor",($D$114*F30*$D$39)/100*$D$33,(($D$111*$D$41*(1+$D$32)^(F$8-1)*$D$30)-($D$112*$D$43*(1+$D$32)^(F$8-1)*$D$30))/100*$D$33)</f>
        <v>0</v>
      </c>
      <c r="G115" s="216">
        <f>IF('Input sheet'!$E$21="Corridor",($D$114*G30*$D$39)/100*$D$33,(($D$111*$D$41*(1+$D$32)^(G$8-1)*$D$30)-($D$112*$D$43*(1+$D$32)^(G$8-1)*$D$30))/100*$D$33)</f>
        <v>0</v>
      </c>
      <c r="H115" s="216">
        <f>IF('Input sheet'!$E$21="Corridor",($D$114*H30*$D$39)/100*$D$33,(($D$111*$D$41*(1+$D$32)^(H$8-1)*$D$30)-($D$112*$D$43*(1+$D$32)^(H$8-1)*$D$30))/100*$D$33)</f>
        <v>0</v>
      </c>
      <c r="I115" s="216">
        <f>IF('Input sheet'!$E$21="Corridor",($D$114*I30*$D$39)/100*$D$33,(($D$111*$D$41*(1+$D$32)^(I$8-1)*$D$30)-($D$112*$D$43*(1+$D$32)^(I$8-1)*$D$30))/100*$D$33)</f>
        <v>0</v>
      </c>
      <c r="J115" s="216">
        <f>IF('Input sheet'!$E$21="Corridor",($D$114*J30*$D$39)/100*$D$33,(($D$111*$D$41*(1+$D$32)^(J$8-1)*$D$30)-($D$112*$D$43*(1+$D$32)^(J$8-1)*$D$30))/100*$D$33)</f>
        <v>0</v>
      </c>
      <c r="K115" s="216">
        <f>IF('Input sheet'!$E$21="Corridor",($D$114*K30*$D$39)/100*$D$33,(($D$111*$D$41*(1+$D$32)^(K$8-1)*$D$30)-($D$112*$D$43*(1+$D$32)^(K$8-1)*$D$30))/100*$D$33)</f>
        <v>0</v>
      </c>
      <c r="L115" s="216">
        <f>IF('Input sheet'!$E$21="Corridor",($D$114*L30*$D$39)/100*$D$33,(($D$111*$D$41*(1+$D$32)^(L$8-1)*$D$30)-($D$112*$D$43*(1+$D$32)^(L$8-1)*$D$30))/100*$D$33)</f>
        <v>0</v>
      </c>
      <c r="M115" s="216">
        <f>IF('Input sheet'!$E$21="Corridor",($D$114*M30*$D$39)/100*$D$33,(($D$111*$D$41*(1+$D$32)^(M$8-1)*$D$30)-($D$112*$D$43*(1+$D$32)^(M$8-1)*$D$30))/100*$D$33)</f>
        <v>0</v>
      </c>
      <c r="N115" s="216">
        <f>IF('Input sheet'!$E$21="Corridor",($D$114*N30*$D$39)/100*$D$33,(($D$111*$D$41*(1+$D$32)^(N$8-1)*$D$30)-($D$112*$D$43*(1+$D$32)^(N$8-1)*$D$30))/100*$D$33)</f>
        <v>0</v>
      </c>
      <c r="O115" s="216">
        <f>IF('Input sheet'!$E$21="Corridor",($D$114*O30*$D$39)/100*$D$33,(($D$111*$D$41*(1+$D$32)^(O$8-1)*$D$30)-($D$112*$D$43*(1+$D$32)^(O$8-1)*$D$30))/100*$D$33)</f>
        <v>0</v>
      </c>
      <c r="P115" s="216">
        <f>IF('Input sheet'!$E$21="Corridor",($D$114*P30*$D$39)/100*$D$33,(($D$111*$D$41*(1+$D$32)^(P$8-1)*$D$30)-($D$112*$D$43*(1+$D$32)^(P$8-1)*$D$30))/100*$D$33)</f>
        <v>0</v>
      </c>
      <c r="Q115" s="216">
        <f>IF('Input sheet'!$E$21="Corridor",($D$114*Q30*$D$39)/100*$D$33,(($D$111*$D$41*(1+$D$32)^(Q$8-1)*$D$30)-($D$112*$D$43*(1+$D$32)^(Q$8-1)*$D$30))/100*$D$33)</f>
        <v>0</v>
      </c>
      <c r="R115" s="216">
        <f>IF('Input sheet'!$E$21="Corridor",($D$114*R30*$D$39)/100*$D$33,(($D$111*$D$41*(1+$D$32)^(R$8-1)*$D$30)-($D$112*$D$43*(1+$D$32)^(R$8-1)*$D$30))/100*$D$33)</f>
        <v>0</v>
      </c>
      <c r="S115" s="216">
        <f>IF('Input sheet'!$E$21="Corridor",($D$114*S30*$D$39)/100*$D$33,(($D$111*$D$41*(1+$D$32)^(S$8-1)*$D$30)-($D$112*$D$43*(1+$D$32)^(S$8-1)*$D$30))/100*$D$33)</f>
        <v>0</v>
      </c>
      <c r="T115" s="216">
        <f>IF('Input sheet'!$E$21="Corridor",($D$114*T30*$D$39)/100*$D$33,(($D$111*$D$41*(1+$D$32)^(T$8-1)*$D$30)-($D$112*$D$43*(1+$D$32)^(T$8-1)*$D$30))/100*$D$33)</f>
        <v>0</v>
      </c>
      <c r="U115" s="216">
        <f>IF('Input sheet'!$E$21="Corridor",($D$114*U30*$D$39)/100*$D$33,(($D$111*$D$41*(1+$D$32)^(U$8-1)*$D$30)-($D$112*$D$43*(1+$D$32)^(U$8-1)*$D$30))/100*$D$33)</f>
        <v>0</v>
      </c>
      <c r="V115" s="216">
        <f>IF('Input sheet'!$E$21="Corridor",($D$114*V30*$D$39)/100*$D$33,(($D$111*$D$41*(1+$D$32)^(V$8-1)*$D$30)-($D$112*$D$43*(1+$D$32)^(V$8-1)*$D$30))/100*$D$33)</f>
        <v>0</v>
      </c>
      <c r="W115" s="216">
        <f>IF('Input sheet'!$E$21="Corridor",($D$114*W30*$D$39)/100*$D$33,(($D$111*$D$41*(1+$D$32)^(W$8-1)*$D$30)-($D$112*$D$43*(1+$D$32)^(W$8-1)*$D$30))/100*$D$33)</f>
        <v>0</v>
      </c>
      <c r="X115" s="216">
        <f>IF('Input sheet'!$E$21="Corridor",($D$114*X30*$D$39)/100*$D$33,(($D$111*$D$41*(1+$D$32)^(X$8-1)*$D$30)-($D$112*$D$43*(1+$D$32)^(X$8-1)*$D$30))/100*$D$33)</f>
        <v>0</v>
      </c>
      <c r="Y115" s="216">
        <f>IF('Input sheet'!$E$21="Corridor",($D$114*Y30*$D$39)/100*$D$33,(($D$111*$D$41*(1+$D$32)^(Y$8-1)*$D$30)-($D$112*$D$43*(1+$D$32)^(Y$8-1)*$D$30))/100*$D$33)</f>
        <v>0</v>
      </c>
      <c r="Z115" s="216">
        <f>IF('Input sheet'!$E$21="Corridor",($D$114*Z30*$D$39)/100*$D$33,(($D$111*$D$41*(1+$D$32)^(Z$8-1)*$D$30)-($D$112*$D$43*(1+$D$32)^(Z$8-1)*$D$30))/100*$D$33)</f>
        <v>0</v>
      </c>
      <c r="AA115" s="216">
        <f>IF('Input sheet'!$E$21="Corridor",($D$114*AA30*$D$39)/100*$D$33,(($D$111*$D$41*(1+$D$32)^(AA$8-1)*$D$30)-($D$112*$D$43*(1+$D$32)^(AA$8-1)*$D$30))/100*$D$33)</f>
        <v>0</v>
      </c>
      <c r="AB115" s="216">
        <f>IF('Input sheet'!$E$21="Corridor",($D$114*AB30*$D$39)/100*$D$33,(($D$111*$D$41*(1+$D$32)^(AB$8-1)*$D$30)-($D$112*$D$43*(1+$D$32)^(AB$8-1)*$D$30))/100*$D$33)</f>
        <v>0</v>
      </c>
      <c r="AC115" s="216">
        <f>IF('Input sheet'!$E$21="Corridor",($D$114*AC30*$D$39)/100*$D$33,(($D$111*$D$41*(1+$D$32)^(AC$8-1)*$D$30)-($D$112*$D$43*(1+$D$32)^(AC$8-1)*$D$30))/100*$D$33)</f>
        <v>0</v>
      </c>
      <c r="AD115" s="216">
        <f>IF('Input sheet'!$E$21="Corridor",($D$114*AD30*$D$39)/100*$D$33,(($D$111*$D$41*(1+$D$32)^(AD$8-1)*$D$30)-($D$112*$D$43*(1+$D$32)^(AD$8-1)*$D$30))/100*$D$33)</f>
        <v>0</v>
      </c>
      <c r="AE115" s="216">
        <f>IF('Input sheet'!$E$21="Corridor",($D$114*AE30*$D$39)/100*$D$33,(($D$111*$D$41*(1+$D$32)^(AE$8-1)*$D$30)-($D$112*$D$43*(1+$D$32)^(AE$8-1)*$D$30))/100*$D$33)</f>
        <v>0</v>
      </c>
      <c r="AF115" s="216">
        <f>IF('Input sheet'!$E$21="Corridor",($D$114*AF30*$D$39)/100*$D$33,(($D$111*$D$41*(1+$D$32)^(AF$8-1)*$D$30)-($D$112*$D$43*(1+$D$32)^(AF$8-1)*$D$30))/100*$D$33)</f>
        <v>0</v>
      </c>
      <c r="AG115" s="216">
        <f>IF('Input sheet'!$E$21="Corridor",($D$114*AG30*$D$39)/100*$D$33,(($D$111*$D$41*(1+$D$32)^(AG$8-1)*$D$30)-($D$112*$D$43*(1+$D$32)^(AG$8-1)*$D$30))/100*$D$33)</f>
        <v>0</v>
      </c>
      <c r="AH115" s="216">
        <f>IF('Input sheet'!$E$21="Corridor",($D$114*AH30*$D$39)/100*$D$33,(($D$111*$D$41*(1+$D$32)^(AH$8-1)*$D$30)-($D$112*$D$43*(1+$D$32)^(AH$8-1)*$D$30))/100*$D$33)</f>
        <v>0</v>
      </c>
      <c r="AI115" s="216">
        <f>IF('Input sheet'!$E$21="Corridor",($D$114*AI30*$D$39)/100*$D$33,(($D$111*$D$41*(1+$D$32)^(AI$8-1)*$D$30)-($D$112*$D$43*(1+$D$32)^(AI$8-1)*$D$30))/100*$D$33)</f>
        <v>0</v>
      </c>
    </row>
    <row r="116" spans="2:41" x14ac:dyDescent="0.25">
      <c r="B116" s="46"/>
      <c r="C116" s="33"/>
      <c r="D116" s="33"/>
    </row>
    <row r="117" spans="2:41" x14ac:dyDescent="0.25">
      <c r="B117" s="46" t="s">
        <v>388</v>
      </c>
      <c r="C117" s="33" t="s">
        <v>97</v>
      </c>
      <c r="D117" s="33"/>
    </row>
    <row r="118" spans="2:41" x14ac:dyDescent="0.25">
      <c r="B118" s="16"/>
      <c r="C118" s="33" t="s">
        <v>82</v>
      </c>
      <c r="D118" s="33" t="s">
        <v>375</v>
      </c>
    </row>
    <row r="119" spans="2:41" x14ac:dyDescent="0.25">
      <c r="B119" s="16"/>
      <c r="C119" s="33" t="s">
        <v>20</v>
      </c>
      <c r="D119" s="33" t="s">
        <v>376</v>
      </c>
      <c r="E119" s="30" t="s">
        <v>377</v>
      </c>
    </row>
    <row r="120" spans="2:41" x14ac:dyDescent="0.25">
      <c r="B120" s="16"/>
      <c r="C120" s="33" t="s">
        <v>390</v>
      </c>
      <c r="D120" s="11">
        <f>'VOC Value'!C17</f>
        <v>12.651400000000001</v>
      </c>
      <c r="E120" s="11">
        <f>'VOC Value'!D17</f>
        <v>1315.5178000000001</v>
      </c>
    </row>
    <row r="121" spans="2:41" x14ac:dyDescent="0.25">
      <c r="B121" s="16"/>
      <c r="C121" s="33"/>
      <c r="D121" s="33"/>
    </row>
    <row r="122" spans="2:41" x14ac:dyDescent="0.25">
      <c r="B122" s="16"/>
      <c r="C122" s="33" t="s">
        <v>21</v>
      </c>
      <c r="D122" s="179">
        <f>IF('Input sheet'!$E$21="Corridor", $D$120+($E$120/$D$37), $D$120+($E$120/($D$41/$D$42)))</f>
        <v>31.444511428571431</v>
      </c>
    </row>
    <row r="123" spans="2:41" x14ac:dyDescent="0.25">
      <c r="B123" s="16"/>
      <c r="C123" s="33" t="s">
        <v>25</v>
      </c>
      <c r="D123" s="179">
        <f>IF('Input sheet'!$E$21="Corridor", $D$120+($E$120/$D$38), $D$120+($E$120/($D$43/$D$44)))</f>
        <v>31.444511428571431</v>
      </c>
    </row>
    <row r="124" spans="2:41" x14ac:dyDescent="0.25">
      <c r="B124" s="16"/>
      <c r="C124" s="33" t="s">
        <v>382</v>
      </c>
      <c r="D124" s="179">
        <f>D122-D123</f>
        <v>0</v>
      </c>
    </row>
    <row r="125" spans="2:41" x14ac:dyDescent="0.25">
      <c r="B125" s="16"/>
      <c r="C125" s="33" t="s">
        <v>380</v>
      </c>
      <c r="D125" s="179">
        <f>D124*'VOC Value'!$B$13</f>
        <v>0</v>
      </c>
    </row>
    <row r="126" spans="2:41" x14ac:dyDescent="0.25">
      <c r="B126" s="16"/>
      <c r="C126" s="33" t="s">
        <v>383</v>
      </c>
      <c r="D126" s="33"/>
      <c r="F126" s="216">
        <f>IF('Input sheet'!$E$21="Corridor",($D$125*F31*$D$39)/100*$D$33,(($D$122*$D$41*(1+$D$41)^(F$8-1)*$D$31)-($D$123*$D$43*(1+$D$32)^(F$8-1)*$D$31))/100*$D$33)</f>
        <v>0</v>
      </c>
      <c r="G126" s="216">
        <f>IF('Input sheet'!$E$21="Corridor",($D$125*G31*$D$39)/100*$D$33,(($D$122*$D$41*(1+$D$41)^(G$8-1)*$D$31)-($D$123*$D$43*(1+$D$32)^(G$8-1)*$D$31))/100*$D$33)</f>
        <v>0</v>
      </c>
      <c r="H126" s="216">
        <f>IF('Input sheet'!$E$21="Corridor",($D$125*H31*$D$39)/100*$D$33,(($D$122*$D$41*(1+$D$41)^(H$8-1)*$D$31)-($D$123*$D$43*(1+$D$32)^(H$8-1)*$D$31))/100*$D$33)</f>
        <v>0</v>
      </c>
      <c r="I126" s="216">
        <f>IF('Input sheet'!$E$21="Corridor",($D$125*I31*$D$39)/100*$D$33,(($D$122*$D$41*(1+$D$41)^(I$8-1)*$D$31)-($D$123*$D$43*(1+$D$32)^(I$8-1)*$D$31))/100*$D$33)</f>
        <v>0</v>
      </c>
      <c r="J126" s="216">
        <f>IF('Input sheet'!$E$21="Corridor",($D$125*J31*$D$39)/100*$D$33,(($D$122*$D$41*(1+$D$41)^(J$8-1)*$D$31)-($D$123*$D$43*(1+$D$32)^(J$8-1)*$D$31))/100*$D$33)</f>
        <v>0</v>
      </c>
      <c r="K126" s="216">
        <f>IF('Input sheet'!$E$21="Corridor",($D$125*K31*$D$39)/100*$D$33,(($D$122*$D$41*(1+$D$41)^(K$8-1)*$D$31)-($D$123*$D$43*(1+$D$32)^(K$8-1)*$D$31))/100*$D$33)</f>
        <v>0</v>
      </c>
      <c r="L126" s="216">
        <f>IF('Input sheet'!$E$21="Corridor",($D$125*L31*$D$39)/100*$D$33,(($D$122*$D$41*(1+$D$41)^(L$8-1)*$D$31)-($D$123*$D$43*(1+$D$32)^(L$8-1)*$D$31))/100*$D$33)</f>
        <v>0</v>
      </c>
      <c r="M126" s="216">
        <f>IF('Input sheet'!$E$21="Corridor",($D$125*M31*$D$39)/100*$D$33,(($D$122*$D$41*(1+$D$41)^(M$8-1)*$D$31)-($D$123*$D$43*(1+$D$32)^(M$8-1)*$D$31))/100*$D$33)</f>
        <v>0</v>
      </c>
      <c r="N126" s="216">
        <f>IF('Input sheet'!$E$21="Corridor",($D$125*N31*$D$39)/100*$D$33,(($D$122*$D$41*(1+$D$41)^(N$8-1)*$D$31)-($D$123*$D$43*(1+$D$32)^(N$8-1)*$D$31))/100*$D$33)</f>
        <v>0</v>
      </c>
      <c r="O126" s="216">
        <f>IF('Input sheet'!$E$21="Corridor",($D$125*O31*$D$39)/100*$D$33,(($D$122*$D$41*(1+$D$41)^(O$8-1)*$D$31)-($D$123*$D$43*(1+$D$32)^(O$8-1)*$D$31))/100*$D$33)</f>
        <v>0</v>
      </c>
      <c r="P126" s="216">
        <f>IF('Input sheet'!$E$21="Corridor",($D$125*P31*$D$39)/100*$D$33,(($D$122*$D$41*(1+$D$41)^(P$8-1)*$D$31)-($D$123*$D$43*(1+$D$32)^(P$8-1)*$D$31))/100*$D$33)</f>
        <v>0</v>
      </c>
      <c r="Q126" s="216">
        <f>IF('Input sheet'!$E$21="Corridor",($D$125*Q31*$D$39)/100*$D$33,(($D$122*$D$41*(1+$D$41)^(Q$8-1)*$D$31)-($D$123*$D$43*(1+$D$32)^(Q$8-1)*$D$31))/100*$D$33)</f>
        <v>0</v>
      </c>
      <c r="R126" s="216">
        <f>IF('Input sheet'!$E$21="Corridor",($D$125*R31*$D$39)/100*$D$33,(($D$122*$D$41*(1+$D$41)^(R$8-1)*$D$31)-($D$123*$D$43*(1+$D$32)^(R$8-1)*$D$31))/100*$D$33)</f>
        <v>0</v>
      </c>
      <c r="S126" s="216">
        <f>IF('Input sheet'!$E$21="Corridor",($D$125*S31*$D$39)/100*$D$33,(($D$122*$D$41*(1+$D$41)^(S$8-1)*$D$31)-($D$123*$D$43*(1+$D$32)^(S$8-1)*$D$31))/100*$D$33)</f>
        <v>0</v>
      </c>
      <c r="T126" s="216">
        <f>IF('Input sheet'!$E$21="Corridor",($D$125*T31*$D$39)/100*$D$33,(($D$122*$D$41*(1+$D$41)^(T$8-1)*$D$31)-($D$123*$D$43*(1+$D$32)^(T$8-1)*$D$31))/100*$D$33)</f>
        <v>0</v>
      </c>
      <c r="U126" s="216">
        <f>IF('Input sheet'!$E$21="Corridor",($D$125*U31*$D$39)/100*$D$33,(($D$122*$D$41*(1+$D$41)^(U$8-1)*$D$31)-($D$123*$D$43*(1+$D$32)^(U$8-1)*$D$31))/100*$D$33)</f>
        <v>0</v>
      </c>
      <c r="V126" s="216">
        <f>IF('Input sheet'!$E$21="Corridor",($D$125*V31*$D$39)/100*$D$33,(($D$122*$D$41*(1+$D$41)^(V$8-1)*$D$31)-($D$123*$D$43*(1+$D$32)^(V$8-1)*$D$31))/100*$D$33)</f>
        <v>0</v>
      </c>
      <c r="W126" s="216">
        <f>IF('Input sheet'!$E$21="Corridor",($D$125*W31*$D$39)/100*$D$33,(($D$122*$D$41*(1+$D$41)^(W$8-1)*$D$31)-($D$123*$D$43*(1+$D$32)^(W$8-1)*$D$31))/100*$D$33)</f>
        <v>0</v>
      </c>
      <c r="X126" s="216">
        <f>IF('Input sheet'!$E$21="Corridor",($D$125*X31*$D$39)/100*$D$33,(($D$122*$D$41*(1+$D$41)^(X$8-1)*$D$31)-($D$123*$D$43*(1+$D$32)^(X$8-1)*$D$31))/100*$D$33)</f>
        <v>0</v>
      </c>
      <c r="Y126" s="216">
        <f>IF('Input sheet'!$E$21="Corridor",($D$125*Y31*$D$39)/100*$D$33,(($D$122*$D$41*(1+$D$41)^(Y$8-1)*$D$31)-($D$123*$D$43*(1+$D$32)^(Y$8-1)*$D$31))/100*$D$33)</f>
        <v>0</v>
      </c>
      <c r="Z126" s="216">
        <f>IF('Input sheet'!$E$21="Corridor",($D$125*Z31*$D$39)/100*$D$33,(($D$122*$D$41*(1+$D$41)^(Z$8-1)*$D$31)-($D$123*$D$43*(1+$D$32)^(Z$8-1)*$D$31))/100*$D$33)</f>
        <v>0</v>
      </c>
      <c r="AA126" s="216">
        <f>IF('Input sheet'!$E$21="Corridor",($D$125*AA31*$D$39)/100*$D$33,(($D$122*$D$41*(1+$D$41)^(AA$8-1)*$D$31)-($D$123*$D$43*(1+$D$32)^(AA$8-1)*$D$31))/100*$D$33)</f>
        <v>0</v>
      </c>
      <c r="AB126" s="216">
        <f>IF('Input sheet'!$E$21="Corridor",($D$125*AB31*$D$39)/100*$D$33,(($D$122*$D$41*(1+$D$41)^(AB$8-1)*$D$31)-($D$123*$D$43*(1+$D$32)^(AB$8-1)*$D$31))/100*$D$33)</f>
        <v>0</v>
      </c>
      <c r="AC126" s="216">
        <f>IF('Input sheet'!$E$21="Corridor",($D$125*AC31*$D$39)/100*$D$33,(($D$122*$D$41*(1+$D$41)^(AC$8-1)*$D$31)-($D$123*$D$43*(1+$D$32)^(AC$8-1)*$D$31))/100*$D$33)</f>
        <v>0</v>
      </c>
      <c r="AD126" s="216">
        <f>IF('Input sheet'!$E$21="Corridor",($D$125*AD31*$D$39)/100*$D$33,(($D$122*$D$41*(1+$D$41)^(AD$8-1)*$D$31)-($D$123*$D$43*(1+$D$32)^(AD$8-1)*$D$31))/100*$D$33)</f>
        <v>0</v>
      </c>
      <c r="AE126" s="216">
        <f>IF('Input sheet'!$E$21="Corridor",($D$125*AE31*$D$39)/100*$D$33,(($D$122*$D$41*(1+$D$41)^(AE$8-1)*$D$31)-($D$123*$D$43*(1+$D$32)^(AE$8-1)*$D$31))/100*$D$33)</f>
        <v>0</v>
      </c>
      <c r="AF126" s="216">
        <f>IF('Input sheet'!$E$21="Corridor",($D$125*AF31*$D$39)/100*$D$33,(($D$122*$D$41*(1+$D$41)^(AF$8-1)*$D$31)-($D$123*$D$43*(1+$D$32)^(AF$8-1)*$D$31))/100*$D$33)</f>
        <v>0</v>
      </c>
      <c r="AG126" s="216">
        <f>IF('Input sheet'!$E$21="Corridor",($D$125*AG31*$D$39)/100*$D$33,(($D$122*$D$41*(1+$D$41)^(AG$8-1)*$D$31)-($D$123*$D$43*(1+$D$32)^(AG$8-1)*$D$31))/100*$D$33)</f>
        <v>0</v>
      </c>
      <c r="AH126" s="216">
        <f>IF('Input sheet'!$E$21="Corridor",($D$125*AH31*$D$39)/100*$D$33,(($D$122*$D$41*(1+$D$41)^(AH$8-1)*$D$31)-($D$123*$D$43*(1+$D$32)^(AH$8-1)*$D$31))/100*$D$33)</f>
        <v>0</v>
      </c>
      <c r="AI126" s="216">
        <f>IF('Input sheet'!$E$21="Corridor",($D$125*AI31*$D$39)/100*$D$33,(($D$122*$D$41*(1+$D$41)^(AI$8-1)*$D$31)-($D$123*$D$43*(1+$D$32)^(AI$8-1)*$D$31))/100*$D$33)</f>
        <v>0</v>
      </c>
    </row>
    <row r="127" spans="2:41" x14ac:dyDescent="0.25">
      <c r="C127" s="35"/>
      <c r="D127" s="33"/>
    </row>
    <row r="128" spans="2:41" x14ac:dyDescent="0.25">
      <c r="C128" s="25" t="s">
        <v>118</v>
      </c>
      <c r="D128" s="33"/>
      <c r="F128" s="22">
        <f t="shared" ref="F128:AI128" si="26">F115+F126</f>
        <v>0</v>
      </c>
      <c r="G128" s="22">
        <f t="shared" si="26"/>
        <v>0</v>
      </c>
      <c r="H128" s="22">
        <f t="shared" si="26"/>
        <v>0</v>
      </c>
      <c r="I128" s="22">
        <f t="shared" si="26"/>
        <v>0</v>
      </c>
      <c r="J128" s="22">
        <f t="shared" si="26"/>
        <v>0</v>
      </c>
      <c r="K128" s="22">
        <f t="shared" si="26"/>
        <v>0</v>
      </c>
      <c r="L128" s="22">
        <f t="shared" si="26"/>
        <v>0</v>
      </c>
      <c r="M128" s="22">
        <f t="shared" si="26"/>
        <v>0</v>
      </c>
      <c r="N128" s="22">
        <f t="shared" si="26"/>
        <v>0</v>
      </c>
      <c r="O128" s="22">
        <f t="shared" si="26"/>
        <v>0</v>
      </c>
      <c r="P128" s="22">
        <f t="shared" si="26"/>
        <v>0</v>
      </c>
      <c r="Q128" s="22">
        <f t="shared" si="26"/>
        <v>0</v>
      </c>
      <c r="R128" s="22">
        <f t="shared" si="26"/>
        <v>0</v>
      </c>
      <c r="S128" s="22">
        <f t="shared" si="26"/>
        <v>0</v>
      </c>
      <c r="T128" s="22">
        <f t="shared" si="26"/>
        <v>0</v>
      </c>
      <c r="U128" s="22">
        <f t="shared" si="26"/>
        <v>0</v>
      </c>
      <c r="V128" s="22">
        <f t="shared" si="26"/>
        <v>0</v>
      </c>
      <c r="W128" s="22">
        <f t="shared" si="26"/>
        <v>0</v>
      </c>
      <c r="X128" s="22">
        <f t="shared" si="26"/>
        <v>0</v>
      </c>
      <c r="Y128" s="22">
        <f t="shared" si="26"/>
        <v>0</v>
      </c>
      <c r="Z128" s="22">
        <f t="shared" si="26"/>
        <v>0</v>
      </c>
      <c r="AA128" s="22">
        <f t="shared" si="26"/>
        <v>0</v>
      </c>
      <c r="AB128" s="22">
        <f t="shared" si="26"/>
        <v>0</v>
      </c>
      <c r="AC128" s="22">
        <f t="shared" si="26"/>
        <v>0</v>
      </c>
      <c r="AD128" s="22">
        <f t="shared" si="26"/>
        <v>0</v>
      </c>
      <c r="AE128" s="22">
        <f t="shared" si="26"/>
        <v>0</v>
      </c>
      <c r="AF128" s="22">
        <f t="shared" si="26"/>
        <v>0</v>
      </c>
      <c r="AG128" s="22">
        <f t="shared" si="26"/>
        <v>0</v>
      </c>
      <c r="AH128" s="22">
        <f t="shared" si="26"/>
        <v>0</v>
      </c>
      <c r="AI128" s="22">
        <f t="shared" si="26"/>
        <v>0</v>
      </c>
      <c r="AM128" s="22"/>
      <c r="AN128" s="22"/>
      <c r="AO128" s="22"/>
    </row>
    <row r="129" spans="2:41" x14ac:dyDescent="0.25">
      <c r="C129" s="25"/>
      <c r="D129" s="33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M129" s="22"/>
      <c r="AN129" s="22"/>
      <c r="AO129" s="22"/>
    </row>
    <row r="130" spans="2:41" x14ac:dyDescent="0.25">
      <c r="C130" s="19" t="s">
        <v>149</v>
      </c>
      <c r="D130" s="33"/>
      <c r="F130" s="22">
        <f t="shared" ref="F130:AI130" si="27">F115*(1/((1+$D$2)^F$8))</f>
        <v>0</v>
      </c>
      <c r="G130" s="22">
        <f t="shared" si="27"/>
        <v>0</v>
      </c>
      <c r="H130" s="22">
        <f t="shared" si="27"/>
        <v>0</v>
      </c>
      <c r="I130" s="22">
        <f t="shared" si="27"/>
        <v>0</v>
      </c>
      <c r="J130" s="22">
        <f t="shared" si="27"/>
        <v>0</v>
      </c>
      <c r="K130" s="22">
        <f t="shared" si="27"/>
        <v>0</v>
      </c>
      <c r="L130" s="22">
        <f t="shared" si="27"/>
        <v>0</v>
      </c>
      <c r="M130" s="22">
        <f t="shared" si="27"/>
        <v>0</v>
      </c>
      <c r="N130" s="22">
        <f t="shared" si="27"/>
        <v>0</v>
      </c>
      <c r="O130" s="22">
        <f t="shared" si="27"/>
        <v>0</v>
      </c>
      <c r="P130" s="22">
        <f t="shared" si="27"/>
        <v>0</v>
      </c>
      <c r="Q130" s="22">
        <f t="shared" si="27"/>
        <v>0</v>
      </c>
      <c r="R130" s="22">
        <f t="shared" si="27"/>
        <v>0</v>
      </c>
      <c r="S130" s="22">
        <f t="shared" si="27"/>
        <v>0</v>
      </c>
      <c r="T130" s="22">
        <f t="shared" si="27"/>
        <v>0</v>
      </c>
      <c r="U130" s="22">
        <f t="shared" si="27"/>
        <v>0</v>
      </c>
      <c r="V130" s="22">
        <f t="shared" si="27"/>
        <v>0</v>
      </c>
      <c r="W130" s="22">
        <f t="shared" si="27"/>
        <v>0</v>
      </c>
      <c r="X130" s="22">
        <f t="shared" si="27"/>
        <v>0</v>
      </c>
      <c r="Y130" s="22">
        <f t="shared" si="27"/>
        <v>0</v>
      </c>
      <c r="Z130" s="22">
        <f t="shared" si="27"/>
        <v>0</v>
      </c>
      <c r="AA130" s="22">
        <f t="shared" si="27"/>
        <v>0</v>
      </c>
      <c r="AB130" s="22">
        <f t="shared" si="27"/>
        <v>0</v>
      </c>
      <c r="AC130" s="22">
        <f t="shared" si="27"/>
        <v>0</v>
      </c>
      <c r="AD130" s="22">
        <f t="shared" si="27"/>
        <v>0</v>
      </c>
      <c r="AE130" s="22">
        <f t="shared" si="27"/>
        <v>0</v>
      </c>
      <c r="AF130" s="22">
        <f t="shared" si="27"/>
        <v>0</v>
      </c>
      <c r="AG130" s="22">
        <f t="shared" si="27"/>
        <v>0</v>
      </c>
      <c r="AH130" s="22">
        <f t="shared" si="27"/>
        <v>0</v>
      </c>
      <c r="AI130" s="22">
        <f t="shared" si="27"/>
        <v>0</v>
      </c>
      <c r="AJ130" s="45">
        <f>SUM(F130:AI130)</f>
        <v>0</v>
      </c>
      <c r="AM130" s="22"/>
      <c r="AN130" s="22"/>
      <c r="AO130" s="22"/>
    </row>
    <row r="131" spans="2:41" x14ac:dyDescent="0.25">
      <c r="C131" s="19" t="s">
        <v>150</v>
      </c>
      <c r="D131" s="33"/>
      <c r="F131" s="22">
        <f t="shared" ref="F131:AI131" si="28">F126*(1/((1+$D$2)^F$8))</f>
        <v>0</v>
      </c>
      <c r="G131" s="22">
        <f t="shared" si="28"/>
        <v>0</v>
      </c>
      <c r="H131" s="22">
        <f t="shared" si="28"/>
        <v>0</v>
      </c>
      <c r="I131" s="22">
        <f t="shared" si="28"/>
        <v>0</v>
      </c>
      <c r="J131" s="22">
        <f t="shared" si="28"/>
        <v>0</v>
      </c>
      <c r="K131" s="22">
        <f t="shared" si="28"/>
        <v>0</v>
      </c>
      <c r="L131" s="22">
        <f t="shared" si="28"/>
        <v>0</v>
      </c>
      <c r="M131" s="22">
        <f t="shared" si="28"/>
        <v>0</v>
      </c>
      <c r="N131" s="22">
        <f t="shared" si="28"/>
        <v>0</v>
      </c>
      <c r="O131" s="22">
        <f t="shared" si="28"/>
        <v>0</v>
      </c>
      <c r="P131" s="22">
        <f t="shared" si="28"/>
        <v>0</v>
      </c>
      <c r="Q131" s="22">
        <f t="shared" si="28"/>
        <v>0</v>
      </c>
      <c r="R131" s="22">
        <f t="shared" si="28"/>
        <v>0</v>
      </c>
      <c r="S131" s="22">
        <f t="shared" si="28"/>
        <v>0</v>
      </c>
      <c r="T131" s="22">
        <f t="shared" si="28"/>
        <v>0</v>
      </c>
      <c r="U131" s="22">
        <f t="shared" si="28"/>
        <v>0</v>
      </c>
      <c r="V131" s="22">
        <f t="shared" si="28"/>
        <v>0</v>
      </c>
      <c r="W131" s="22">
        <f t="shared" si="28"/>
        <v>0</v>
      </c>
      <c r="X131" s="22">
        <f t="shared" si="28"/>
        <v>0</v>
      </c>
      <c r="Y131" s="22">
        <f t="shared" si="28"/>
        <v>0</v>
      </c>
      <c r="Z131" s="22">
        <f t="shared" si="28"/>
        <v>0</v>
      </c>
      <c r="AA131" s="22">
        <f t="shared" si="28"/>
        <v>0</v>
      </c>
      <c r="AB131" s="22">
        <f t="shared" si="28"/>
        <v>0</v>
      </c>
      <c r="AC131" s="22">
        <f t="shared" si="28"/>
        <v>0</v>
      </c>
      <c r="AD131" s="22">
        <f t="shared" si="28"/>
        <v>0</v>
      </c>
      <c r="AE131" s="22">
        <f t="shared" si="28"/>
        <v>0</v>
      </c>
      <c r="AF131" s="22">
        <f t="shared" si="28"/>
        <v>0</v>
      </c>
      <c r="AG131" s="22">
        <f t="shared" si="28"/>
        <v>0</v>
      </c>
      <c r="AH131" s="22">
        <f t="shared" si="28"/>
        <v>0</v>
      </c>
      <c r="AI131" s="22">
        <f t="shared" si="28"/>
        <v>0</v>
      </c>
      <c r="AJ131" s="45">
        <f>SUM(F131:AI131)</f>
        <v>0</v>
      </c>
      <c r="AM131" s="22"/>
      <c r="AN131" s="22"/>
      <c r="AO131" s="22"/>
    </row>
    <row r="132" spans="2:41" x14ac:dyDescent="0.25">
      <c r="C132" s="19" t="s">
        <v>151</v>
      </c>
      <c r="D132" s="33"/>
      <c r="F132" s="22">
        <f>F131*$D$35</f>
        <v>0</v>
      </c>
      <c r="G132" s="22">
        <f t="shared" ref="G132:AI132" si="29">G131*$D$35</f>
        <v>0</v>
      </c>
      <c r="H132" s="22">
        <f t="shared" si="29"/>
        <v>0</v>
      </c>
      <c r="I132" s="22">
        <f t="shared" si="29"/>
        <v>0</v>
      </c>
      <c r="J132" s="22">
        <f t="shared" si="29"/>
        <v>0</v>
      </c>
      <c r="K132" s="22">
        <f t="shared" si="29"/>
        <v>0</v>
      </c>
      <c r="L132" s="22">
        <f t="shared" si="29"/>
        <v>0</v>
      </c>
      <c r="M132" s="22">
        <f t="shared" si="29"/>
        <v>0</v>
      </c>
      <c r="N132" s="22">
        <f t="shared" si="29"/>
        <v>0</v>
      </c>
      <c r="O132" s="22">
        <f t="shared" si="29"/>
        <v>0</v>
      </c>
      <c r="P132" s="22">
        <f t="shared" si="29"/>
        <v>0</v>
      </c>
      <c r="Q132" s="22">
        <f t="shared" si="29"/>
        <v>0</v>
      </c>
      <c r="R132" s="22">
        <f t="shared" si="29"/>
        <v>0</v>
      </c>
      <c r="S132" s="22">
        <f t="shared" si="29"/>
        <v>0</v>
      </c>
      <c r="T132" s="22">
        <f t="shared" si="29"/>
        <v>0</v>
      </c>
      <c r="U132" s="22">
        <f t="shared" si="29"/>
        <v>0</v>
      </c>
      <c r="V132" s="22">
        <f t="shared" si="29"/>
        <v>0</v>
      </c>
      <c r="W132" s="22">
        <f t="shared" si="29"/>
        <v>0</v>
      </c>
      <c r="X132" s="22">
        <f t="shared" si="29"/>
        <v>0</v>
      </c>
      <c r="Y132" s="22">
        <f t="shared" si="29"/>
        <v>0</v>
      </c>
      <c r="Z132" s="22">
        <f t="shared" si="29"/>
        <v>0</v>
      </c>
      <c r="AA132" s="22">
        <f t="shared" si="29"/>
        <v>0</v>
      </c>
      <c r="AB132" s="22">
        <f t="shared" si="29"/>
        <v>0</v>
      </c>
      <c r="AC132" s="22">
        <f t="shared" si="29"/>
        <v>0</v>
      </c>
      <c r="AD132" s="22">
        <f t="shared" si="29"/>
        <v>0</v>
      </c>
      <c r="AE132" s="22">
        <f t="shared" si="29"/>
        <v>0</v>
      </c>
      <c r="AF132" s="22">
        <f t="shared" si="29"/>
        <v>0</v>
      </c>
      <c r="AG132" s="22">
        <f t="shared" si="29"/>
        <v>0</v>
      </c>
      <c r="AH132" s="22">
        <f t="shared" si="29"/>
        <v>0</v>
      </c>
      <c r="AI132" s="22">
        <f t="shared" si="29"/>
        <v>0</v>
      </c>
      <c r="AJ132" s="45">
        <f>SUM(F132:AI132)</f>
        <v>0</v>
      </c>
      <c r="AM132" s="22"/>
      <c r="AN132" s="22"/>
      <c r="AO132" s="22"/>
    </row>
    <row r="133" spans="2:41" x14ac:dyDescent="0.25">
      <c r="C133" s="19" t="s">
        <v>152</v>
      </c>
      <c r="D133" s="33"/>
      <c r="F133" s="22">
        <f>F131*$D$36</f>
        <v>0</v>
      </c>
      <c r="G133" s="22">
        <f t="shared" ref="G133:AI133" si="30">G131*$D$36</f>
        <v>0</v>
      </c>
      <c r="H133" s="22">
        <f t="shared" si="30"/>
        <v>0</v>
      </c>
      <c r="I133" s="22">
        <f t="shared" si="30"/>
        <v>0</v>
      </c>
      <c r="J133" s="22">
        <f t="shared" si="30"/>
        <v>0</v>
      </c>
      <c r="K133" s="22">
        <f t="shared" si="30"/>
        <v>0</v>
      </c>
      <c r="L133" s="22">
        <f t="shared" si="30"/>
        <v>0</v>
      </c>
      <c r="M133" s="22">
        <f t="shared" si="30"/>
        <v>0</v>
      </c>
      <c r="N133" s="22">
        <f t="shared" si="30"/>
        <v>0</v>
      </c>
      <c r="O133" s="22">
        <f t="shared" si="30"/>
        <v>0</v>
      </c>
      <c r="P133" s="22">
        <f t="shared" si="30"/>
        <v>0</v>
      </c>
      <c r="Q133" s="22">
        <f t="shared" si="30"/>
        <v>0</v>
      </c>
      <c r="R133" s="22">
        <f t="shared" si="30"/>
        <v>0</v>
      </c>
      <c r="S133" s="22">
        <f t="shared" si="30"/>
        <v>0</v>
      </c>
      <c r="T133" s="22">
        <f t="shared" si="30"/>
        <v>0</v>
      </c>
      <c r="U133" s="22">
        <f t="shared" si="30"/>
        <v>0</v>
      </c>
      <c r="V133" s="22">
        <f t="shared" si="30"/>
        <v>0</v>
      </c>
      <c r="W133" s="22">
        <f t="shared" si="30"/>
        <v>0</v>
      </c>
      <c r="X133" s="22">
        <f t="shared" si="30"/>
        <v>0</v>
      </c>
      <c r="Y133" s="22">
        <f t="shared" si="30"/>
        <v>0</v>
      </c>
      <c r="Z133" s="22">
        <f t="shared" si="30"/>
        <v>0</v>
      </c>
      <c r="AA133" s="22">
        <f t="shared" si="30"/>
        <v>0</v>
      </c>
      <c r="AB133" s="22">
        <f t="shared" si="30"/>
        <v>0</v>
      </c>
      <c r="AC133" s="22">
        <f t="shared" si="30"/>
        <v>0</v>
      </c>
      <c r="AD133" s="22">
        <f t="shared" si="30"/>
        <v>0</v>
      </c>
      <c r="AE133" s="22">
        <f t="shared" si="30"/>
        <v>0</v>
      </c>
      <c r="AF133" s="22">
        <f t="shared" si="30"/>
        <v>0</v>
      </c>
      <c r="AG133" s="22">
        <f t="shared" si="30"/>
        <v>0</v>
      </c>
      <c r="AH133" s="22">
        <f t="shared" si="30"/>
        <v>0</v>
      </c>
      <c r="AI133" s="22">
        <f t="shared" si="30"/>
        <v>0</v>
      </c>
      <c r="AJ133" s="45">
        <f>SUM(F133:AI133)</f>
        <v>0</v>
      </c>
      <c r="AM133" s="22"/>
      <c r="AN133" s="22"/>
      <c r="AO133" s="22"/>
    </row>
    <row r="134" spans="2:41" x14ac:dyDescent="0.25">
      <c r="C134" s="19" t="s">
        <v>153</v>
      </c>
      <c r="D134" s="33"/>
      <c r="F134" s="22">
        <f t="shared" ref="F134:AI134" si="31">F128*(1/((1+$D$2)^F$8))</f>
        <v>0</v>
      </c>
      <c r="G134" s="22">
        <f t="shared" si="31"/>
        <v>0</v>
      </c>
      <c r="H134" s="22">
        <f t="shared" si="31"/>
        <v>0</v>
      </c>
      <c r="I134" s="22">
        <f t="shared" si="31"/>
        <v>0</v>
      </c>
      <c r="J134" s="22">
        <f t="shared" si="31"/>
        <v>0</v>
      </c>
      <c r="K134" s="22">
        <f t="shared" si="31"/>
        <v>0</v>
      </c>
      <c r="L134" s="22">
        <f t="shared" si="31"/>
        <v>0</v>
      </c>
      <c r="M134" s="22">
        <f t="shared" si="31"/>
        <v>0</v>
      </c>
      <c r="N134" s="22">
        <f t="shared" si="31"/>
        <v>0</v>
      </c>
      <c r="O134" s="22">
        <f t="shared" si="31"/>
        <v>0</v>
      </c>
      <c r="P134" s="22">
        <f t="shared" si="31"/>
        <v>0</v>
      </c>
      <c r="Q134" s="22">
        <f t="shared" si="31"/>
        <v>0</v>
      </c>
      <c r="R134" s="22">
        <f t="shared" si="31"/>
        <v>0</v>
      </c>
      <c r="S134" s="22">
        <f t="shared" si="31"/>
        <v>0</v>
      </c>
      <c r="T134" s="22">
        <f t="shared" si="31"/>
        <v>0</v>
      </c>
      <c r="U134" s="22">
        <f t="shared" si="31"/>
        <v>0</v>
      </c>
      <c r="V134" s="22">
        <f t="shared" si="31"/>
        <v>0</v>
      </c>
      <c r="W134" s="22">
        <f t="shared" si="31"/>
        <v>0</v>
      </c>
      <c r="X134" s="22">
        <f t="shared" si="31"/>
        <v>0</v>
      </c>
      <c r="Y134" s="22">
        <f t="shared" si="31"/>
        <v>0</v>
      </c>
      <c r="Z134" s="22">
        <f t="shared" si="31"/>
        <v>0</v>
      </c>
      <c r="AA134" s="22">
        <f t="shared" si="31"/>
        <v>0</v>
      </c>
      <c r="AB134" s="22">
        <f t="shared" si="31"/>
        <v>0</v>
      </c>
      <c r="AC134" s="22">
        <f t="shared" si="31"/>
        <v>0</v>
      </c>
      <c r="AD134" s="22">
        <f t="shared" si="31"/>
        <v>0</v>
      </c>
      <c r="AE134" s="22">
        <f t="shared" si="31"/>
        <v>0</v>
      </c>
      <c r="AF134" s="22">
        <f t="shared" si="31"/>
        <v>0</v>
      </c>
      <c r="AG134" s="22">
        <f t="shared" si="31"/>
        <v>0</v>
      </c>
      <c r="AH134" s="22">
        <f t="shared" si="31"/>
        <v>0</v>
      </c>
      <c r="AI134" s="22">
        <f t="shared" si="31"/>
        <v>0</v>
      </c>
      <c r="AJ134" s="45">
        <f>SUM(F134:AI134)</f>
        <v>0</v>
      </c>
      <c r="AM134" s="22"/>
      <c r="AN134" s="22"/>
      <c r="AO134" s="22"/>
    </row>
    <row r="136" spans="2:41" x14ac:dyDescent="0.25">
      <c r="B136" s="16" t="s">
        <v>57</v>
      </c>
      <c r="C136" s="16" t="s">
        <v>57</v>
      </c>
    </row>
    <row r="137" spans="2:41" s="11" customFormat="1" x14ac:dyDescent="0.25">
      <c r="B137" s="16"/>
      <c r="C137" s="16"/>
    </row>
    <row r="138" spans="2:41" s="11" customFormat="1" x14ac:dyDescent="0.25">
      <c r="C138" s="11" t="s">
        <v>426</v>
      </c>
      <c r="D138" s="11" t="s">
        <v>62</v>
      </c>
      <c r="E138" s="11" t="s">
        <v>100</v>
      </c>
      <c r="F138" s="11" t="s">
        <v>101</v>
      </c>
    </row>
    <row r="139" spans="2:41" s="11" customFormat="1" x14ac:dyDescent="0.25">
      <c r="C139" s="11" t="s">
        <v>427</v>
      </c>
      <c r="D139" s="11">
        <f>'Input sheet'!E47</f>
        <v>15</v>
      </c>
    </row>
    <row r="140" spans="2:41" s="11" customFormat="1" x14ac:dyDescent="0.25">
      <c r="C140" s="11" t="s">
        <v>59</v>
      </c>
      <c r="D140" s="30">
        <f>'Input sheet'!E48</f>
        <v>1</v>
      </c>
      <c r="E140" s="20">
        <f>'WTP Values'!B18</f>
        <v>8231457</v>
      </c>
      <c r="F140" s="20">
        <f>D140*E140</f>
        <v>8231457</v>
      </c>
    </row>
    <row r="141" spans="2:41" s="11" customFormat="1" x14ac:dyDescent="0.25">
      <c r="C141" s="11" t="s">
        <v>244</v>
      </c>
      <c r="D141" s="30">
        <f>'Input sheet'!E49</f>
        <v>3</v>
      </c>
      <c r="E141" s="20">
        <f>'WTP Values'!C18</f>
        <v>291167.33333333331</v>
      </c>
      <c r="F141" s="20">
        <f>D141*E141</f>
        <v>873502</v>
      </c>
    </row>
    <row r="142" spans="2:41" s="11" customFormat="1" x14ac:dyDescent="0.25">
      <c r="C142" s="11" t="s">
        <v>245</v>
      </c>
      <c r="D142" s="30">
        <f>'Input sheet'!E50</f>
        <v>4</v>
      </c>
      <c r="E142" s="20">
        <f>'WTP Values'!D18</f>
        <v>32232.5</v>
      </c>
      <c r="F142" s="20">
        <f>D142*E142</f>
        <v>128930</v>
      </c>
    </row>
    <row r="143" spans="2:41" s="11" customFormat="1" x14ac:dyDescent="0.25">
      <c r="C143" s="11" t="s">
        <v>428</v>
      </c>
      <c r="D143" s="30"/>
      <c r="F143" s="20">
        <f>SUM(F140:F142)</f>
        <v>9233889</v>
      </c>
    </row>
    <row r="144" spans="2:41" s="11" customFormat="1" x14ac:dyDescent="0.25">
      <c r="C144" s="11" t="s">
        <v>280</v>
      </c>
      <c r="D144" s="30"/>
      <c r="F144" s="20">
        <f>F143/D139</f>
        <v>615592.6</v>
      </c>
    </row>
    <row r="145" spans="2:36" s="11" customFormat="1" x14ac:dyDescent="0.25">
      <c r="C145" s="11" t="str">
        <f>CONCATENATE("CPI Adjusted - Annual Average Cost - ",$D$5," ($)")</f>
        <v>CPI Adjusted - Annual Average Cost - 2021 ($)</v>
      </c>
      <c r="D145" s="30"/>
      <c r="F145" s="20">
        <f>F144*'WTP Values'!$B$20</f>
        <v>662006.32777777791</v>
      </c>
    </row>
    <row r="146" spans="2:36" s="11" customFormat="1" x14ac:dyDescent="0.25">
      <c r="C146" s="11" t="s">
        <v>102</v>
      </c>
      <c r="D146" s="1">
        <f>'Input sheet'!E51</f>
        <v>0</v>
      </c>
      <c r="F146" s="20">
        <f>F145*D146</f>
        <v>0</v>
      </c>
    </row>
    <row r="147" spans="2:36" s="11" customFormat="1" x14ac:dyDescent="0.25"/>
    <row r="148" spans="2:36" s="11" customFormat="1" x14ac:dyDescent="0.25">
      <c r="C148" s="19" t="s">
        <v>154</v>
      </c>
      <c r="F148" s="21">
        <f>$F$146*$D$30</f>
        <v>0</v>
      </c>
      <c r="G148" s="21">
        <f>F148*(1+$D$32)</f>
        <v>0</v>
      </c>
      <c r="H148" s="21">
        <f t="shared" ref="H148:W150" si="32">G148*(1+$D$32)</f>
        <v>0</v>
      </c>
      <c r="I148" s="21">
        <f t="shared" si="32"/>
        <v>0</v>
      </c>
      <c r="J148" s="21">
        <f t="shared" si="32"/>
        <v>0</v>
      </c>
      <c r="K148" s="21">
        <f t="shared" si="32"/>
        <v>0</v>
      </c>
      <c r="L148" s="21">
        <f t="shared" si="32"/>
        <v>0</v>
      </c>
      <c r="M148" s="21">
        <f t="shared" si="32"/>
        <v>0</v>
      </c>
      <c r="N148" s="21">
        <f t="shared" si="32"/>
        <v>0</v>
      </c>
      <c r="O148" s="21">
        <f t="shared" si="32"/>
        <v>0</v>
      </c>
      <c r="P148" s="21">
        <f t="shared" si="32"/>
        <v>0</v>
      </c>
      <c r="Q148" s="21">
        <f t="shared" si="32"/>
        <v>0</v>
      </c>
      <c r="R148" s="21">
        <f t="shared" si="32"/>
        <v>0</v>
      </c>
      <c r="S148" s="21">
        <f t="shared" si="32"/>
        <v>0</v>
      </c>
      <c r="T148" s="21">
        <f t="shared" si="32"/>
        <v>0</v>
      </c>
      <c r="U148" s="21">
        <f t="shared" si="32"/>
        <v>0</v>
      </c>
      <c r="V148" s="21">
        <f t="shared" si="32"/>
        <v>0</v>
      </c>
      <c r="W148" s="21">
        <f t="shared" si="32"/>
        <v>0</v>
      </c>
      <c r="X148" s="21">
        <f t="shared" ref="X148:AI150" si="33">W148*(1+$D$32)</f>
        <v>0</v>
      </c>
      <c r="Y148" s="21">
        <f t="shared" si="33"/>
        <v>0</v>
      </c>
      <c r="Z148" s="21">
        <f t="shared" si="33"/>
        <v>0</v>
      </c>
      <c r="AA148" s="21">
        <f t="shared" si="33"/>
        <v>0</v>
      </c>
      <c r="AB148" s="21">
        <f t="shared" si="33"/>
        <v>0</v>
      </c>
      <c r="AC148" s="21">
        <f t="shared" si="33"/>
        <v>0</v>
      </c>
      <c r="AD148" s="21">
        <f t="shared" si="33"/>
        <v>0</v>
      </c>
      <c r="AE148" s="21">
        <f t="shared" si="33"/>
        <v>0</v>
      </c>
      <c r="AF148" s="21">
        <f t="shared" si="33"/>
        <v>0</v>
      </c>
      <c r="AG148" s="21">
        <f t="shared" si="33"/>
        <v>0</v>
      </c>
      <c r="AH148" s="21">
        <f t="shared" si="33"/>
        <v>0</v>
      </c>
      <c r="AI148" s="21">
        <f t="shared" si="33"/>
        <v>0</v>
      </c>
    </row>
    <row r="149" spans="2:36" s="11" customFormat="1" x14ac:dyDescent="0.25">
      <c r="C149" s="19" t="s">
        <v>155</v>
      </c>
      <c r="F149" s="21">
        <f>$F$146*$D$31</f>
        <v>0</v>
      </c>
      <c r="G149" s="21">
        <f>F149*(1+$D$32)</f>
        <v>0</v>
      </c>
      <c r="H149" s="21">
        <f t="shared" si="32"/>
        <v>0</v>
      </c>
      <c r="I149" s="21">
        <f t="shared" si="32"/>
        <v>0</v>
      </c>
      <c r="J149" s="21">
        <f t="shared" si="32"/>
        <v>0</v>
      </c>
      <c r="K149" s="21">
        <f t="shared" si="32"/>
        <v>0</v>
      </c>
      <c r="L149" s="21">
        <f t="shared" si="32"/>
        <v>0</v>
      </c>
      <c r="M149" s="21">
        <f t="shared" si="32"/>
        <v>0</v>
      </c>
      <c r="N149" s="21">
        <f t="shared" si="32"/>
        <v>0</v>
      </c>
      <c r="O149" s="21">
        <f t="shared" si="32"/>
        <v>0</v>
      </c>
      <c r="P149" s="21">
        <f t="shared" si="32"/>
        <v>0</v>
      </c>
      <c r="Q149" s="21">
        <f t="shared" si="32"/>
        <v>0</v>
      </c>
      <c r="R149" s="21">
        <f t="shared" si="32"/>
        <v>0</v>
      </c>
      <c r="S149" s="21">
        <f t="shared" si="32"/>
        <v>0</v>
      </c>
      <c r="T149" s="21">
        <f t="shared" si="32"/>
        <v>0</v>
      </c>
      <c r="U149" s="21">
        <f t="shared" si="32"/>
        <v>0</v>
      </c>
      <c r="V149" s="21">
        <f t="shared" si="32"/>
        <v>0</v>
      </c>
      <c r="W149" s="21">
        <f t="shared" si="32"/>
        <v>0</v>
      </c>
      <c r="X149" s="21">
        <f t="shared" si="33"/>
        <v>0</v>
      </c>
      <c r="Y149" s="21">
        <f t="shared" si="33"/>
        <v>0</v>
      </c>
      <c r="Z149" s="21">
        <f t="shared" si="33"/>
        <v>0</v>
      </c>
      <c r="AA149" s="21">
        <f t="shared" si="33"/>
        <v>0</v>
      </c>
      <c r="AB149" s="21">
        <f t="shared" si="33"/>
        <v>0</v>
      </c>
      <c r="AC149" s="21">
        <f t="shared" si="33"/>
        <v>0</v>
      </c>
      <c r="AD149" s="21">
        <f t="shared" si="33"/>
        <v>0</v>
      </c>
      <c r="AE149" s="21">
        <f t="shared" si="33"/>
        <v>0</v>
      </c>
      <c r="AF149" s="21">
        <f t="shared" si="33"/>
        <v>0</v>
      </c>
      <c r="AG149" s="21">
        <f t="shared" si="33"/>
        <v>0</v>
      </c>
      <c r="AH149" s="21">
        <f t="shared" si="33"/>
        <v>0</v>
      </c>
      <c r="AI149" s="21">
        <f t="shared" si="33"/>
        <v>0</v>
      </c>
    </row>
    <row r="150" spans="2:36" s="11" customFormat="1" x14ac:dyDescent="0.25">
      <c r="C150" s="19" t="s">
        <v>119</v>
      </c>
      <c r="F150" s="21">
        <f>F146</f>
        <v>0</v>
      </c>
      <c r="G150" s="21">
        <f>F150*(1+$D$32)</f>
        <v>0</v>
      </c>
      <c r="H150" s="21">
        <f t="shared" si="32"/>
        <v>0</v>
      </c>
      <c r="I150" s="21">
        <f t="shared" si="32"/>
        <v>0</v>
      </c>
      <c r="J150" s="21">
        <f t="shared" si="32"/>
        <v>0</v>
      </c>
      <c r="K150" s="21">
        <f t="shared" si="32"/>
        <v>0</v>
      </c>
      <c r="L150" s="21">
        <f t="shared" si="32"/>
        <v>0</v>
      </c>
      <c r="M150" s="21">
        <f t="shared" si="32"/>
        <v>0</v>
      </c>
      <c r="N150" s="21">
        <f t="shared" si="32"/>
        <v>0</v>
      </c>
      <c r="O150" s="21">
        <f t="shared" si="32"/>
        <v>0</v>
      </c>
      <c r="P150" s="21">
        <f t="shared" si="32"/>
        <v>0</v>
      </c>
      <c r="Q150" s="21">
        <f t="shared" si="32"/>
        <v>0</v>
      </c>
      <c r="R150" s="21">
        <f t="shared" si="32"/>
        <v>0</v>
      </c>
      <c r="S150" s="21">
        <f t="shared" si="32"/>
        <v>0</v>
      </c>
      <c r="T150" s="21">
        <f t="shared" si="32"/>
        <v>0</v>
      </c>
      <c r="U150" s="21">
        <f t="shared" si="32"/>
        <v>0</v>
      </c>
      <c r="V150" s="21">
        <f t="shared" si="32"/>
        <v>0</v>
      </c>
      <c r="W150" s="21">
        <f t="shared" si="32"/>
        <v>0</v>
      </c>
      <c r="X150" s="21">
        <f t="shared" si="33"/>
        <v>0</v>
      </c>
      <c r="Y150" s="21">
        <f t="shared" si="33"/>
        <v>0</v>
      </c>
      <c r="Z150" s="21">
        <f t="shared" si="33"/>
        <v>0</v>
      </c>
      <c r="AA150" s="21">
        <f t="shared" si="33"/>
        <v>0</v>
      </c>
      <c r="AB150" s="21">
        <f t="shared" si="33"/>
        <v>0</v>
      </c>
      <c r="AC150" s="21">
        <f t="shared" si="33"/>
        <v>0</v>
      </c>
      <c r="AD150" s="21">
        <f t="shared" si="33"/>
        <v>0</v>
      </c>
      <c r="AE150" s="21">
        <f t="shared" si="33"/>
        <v>0</v>
      </c>
      <c r="AF150" s="21">
        <f t="shared" si="33"/>
        <v>0</v>
      </c>
      <c r="AG150" s="21">
        <f t="shared" si="33"/>
        <v>0</v>
      </c>
      <c r="AH150" s="21">
        <f t="shared" si="33"/>
        <v>0</v>
      </c>
      <c r="AI150" s="21">
        <f t="shared" si="33"/>
        <v>0</v>
      </c>
    </row>
    <row r="151" spans="2:36" s="11" customFormat="1" x14ac:dyDescent="0.25"/>
    <row r="152" spans="2:36" s="11" customFormat="1" x14ac:dyDescent="0.25">
      <c r="C152" s="19" t="s">
        <v>156</v>
      </c>
      <c r="F152" s="21">
        <f t="shared" ref="F152:AI152" si="34">F148*(1/((1+$D$2)^F$8))</f>
        <v>0</v>
      </c>
      <c r="G152" s="21">
        <f t="shared" si="34"/>
        <v>0</v>
      </c>
      <c r="H152" s="21">
        <f t="shared" si="34"/>
        <v>0</v>
      </c>
      <c r="I152" s="21">
        <f t="shared" si="34"/>
        <v>0</v>
      </c>
      <c r="J152" s="21">
        <f t="shared" si="34"/>
        <v>0</v>
      </c>
      <c r="K152" s="21">
        <f t="shared" si="34"/>
        <v>0</v>
      </c>
      <c r="L152" s="21">
        <f t="shared" si="34"/>
        <v>0</v>
      </c>
      <c r="M152" s="21">
        <f t="shared" si="34"/>
        <v>0</v>
      </c>
      <c r="N152" s="21">
        <f t="shared" si="34"/>
        <v>0</v>
      </c>
      <c r="O152" s="21">
        <f t="shared" si="34"/>
        <v>0</v>
      </c>
      <c r="P152" s="21">
        <f t="shared" si="34"/>
        <v>0</v>
      </c>
      <c r="Q152" s="21">
        <f t="shared" si="34"/>
        <v>0</v>
      </c>
      <c r="R152" s="21">
        <f t="shared" si="34"/>
        <v>0</v>
      </c>
      <c r="S152" s="21">
        <f t="shared" si="34"/>
        <v>0</v>
      </c>
      <c r="T152" s="21">
        <f t="shared" si="34"/>
        <v>0</v>
      </c>
      <c r="U152" s="21">
        <f t="shared" si="34"/>
        <v>0</v>
      </c>
      <c r="V152" s="21">
        <f t="shared" si="34"/>
        <v>0</v>
      </c>
      <c r="W152" s="21">
        <f t="shared" si="34"/>
        <v>0</v>
      </c>
      <c r="X152" s="21">
        <f t="shared" si="34"/>
        <v>0</v>
      </c>
      <c r="Y152" s="21">
        <f t="shared" si="34"/>
        <v>0</v>
      </c>
      <c r="Z152" s="21">
        <f t="shared" si="34"/>
        <v>0</v>
      </c>
      <c r="AA152" s="21">
        <f t="shared" si="34"/>
        <v>0</v>
      </c>
      <c r="AB152" s="21">
        <f t="shared" si="34"/>
        <v>0</v>
      </c>
      <c r="AC152" s="21">
        <f t="shared" si="34"/>
        <v>0</v>
      </c>
      <c r="AD152" s="21">
        <f t="shared" si="34"/>
        <v>0</v>
      </c>
      <c r="AE152" s="21">
        <f t="shared" si="34"/>
        <v>0</v>
      </c>
      <c r="AF152" s="21">
        <f t="shared" si="34"/>
        <v>0</v>
      </c>
      <c r="AG152" s="21">
        <f t="shared" si="34"/>
        <v>0</v>
      </c>
      <c r="AH152" s="21">
        <f t="shared" si="34"/>
        <v>0</v>
      </c>
      <c r="AI152" s="21">
        <f t="shared" si="34"/>
        <v>0</v>
      </c>
      <c r="AJ152" s="45">
        <f>SUM(F152:AI152)</f>
        <v>0</v>
      </c>
    </row>
    <row r="153" spans="2:36" s="11" customFormat="1" x14ac:dyDescent="0.25">
      <c r="C153" s="19" t="s">
        <v>157</v>
      </c>
      <c r="F153" s="21">
        <f t="shared" ref="F153:AI153" si="35">F149*(1/((1+$D$2)^F$8))</f>
        <v>0</v>
      </c>
      <c r="G153" s="21">
        <f t="shared" si="35"/>
        <v>0</v>
      </c>
      <c r="H153" s="21">
        <f t="shared" si="35"/>
        <v>0</v>
      </c>
      <c r="I153" s="21">
        <f t="shared" si="35"/>
        <v>0</v>
      </c>
      <c r="J153" s="21">
        <f t="shared" si="35"/>
        <v>0</v>
      </c>
      <c r="K153" s="21">
        <f t="shared" si="35"/>
        <v>0</v>
      </c>
      <c r="L153" s="21">
        <f t="shared" si="35"/>
        <v>0</v>
      </c>
      <c r="M153" s="21">
        <f t="shared" si="35"/>
        <v>0</v>
      </c>
      <c r="N153" s="21">
        <f t="shared" si="35"/>
        <v>0</v>
      </c>
      <c r="O153" s="21">
        <f t="shared" si="35"/>
        <v>0</v>
      </c>
      <c r="P153" s="21">
        <f t="shared" si="35"/>
        <v>0</v>
      </c>
      <c r="Q153" s="21">
        <f t="shared" si="35"/>
        <v>0</v>
      </c>
      <c r="R153" s="21">
        <f t="shared" si="35"/>
        <v>0</v>
      </c>
      <c r="S153" s="21">
        <f t="shared" si="35"/>
        <v>0</v>
      </c>
      <c r="T153" s="21">
        <f t="shared" si="35"/>
        <v>0</v>
      </c>
      <c r="U153" s="21">
        <f t="shared" si="35"/>
        <v>0</v>
      </c>
      <c r="V153" s="21">
        <f t="shared" si="35"/>
        <v>0</v>
      </c>
      <c r="W153" s="21">
        <f t="shared" si="35"/>
        <v>0</v>
      </c>
      <c r="X153" s="21">
        <f t="shared" si="35"/>
        <v>0</v>
      </c>
      <c r="Y153" s="21">
        <f t="shared" si="35"/>
        <v>0</v>
      </c>
      <c r="Z153" s="21">
        <f t="shared" si="35"/>
        <v>0</v>
      </c>
      <c r="AA153" s="21">
        <f t="shared" si="35"/>
        <v>0</v>
      </c>
      <c r="AB153" s="21">
        <f t="shared" si="35"/>
        <v>0</v>
      </c>
      <c r="AC153" s="21">
        <f t="shared" si="35"/>
        <v>0</v>
      </c>
      <c r="AD153" s="21">
        <f t="shared" si="35"/>
        <v>0</v>
      </c>
      <c r="AE153" s="21">
        <f t="shared" si="35"/>
        <v>0</v>
      </c>
      <c r="AF153" s="21">
        <f t="shared" si="35"/>
        <v>0</v>
      </c>
      <c r="AG153" s="21">
        <f t="shared" si="35"/>
        <v>0</v>
      </c>
      <c r="AH153" s="21">
        <f t="shared" si="35"/>
        <v>0</v>
      </c>
      <c r="AI153" s="21">
        <f t="shared" si="35"/>
        <v>0</v>
      </c>
      <c r="AJ153" s="45">
        <f>SUM(F153:AI153)</f>
        <v>0</v>
      </c>
    </row>
    <row r="154" spans="2:36" s="11" customFormat="1" x14ac:dyDescent="0.25">
      <c r="C154" s="19" t="s">
        <v>158</v>
      </c>
      <c r="F154" s="21">
        <f>F153*$D$35</f>
        <v>0</v>
      </c>
      <c r="G154" s="21">
        <f t="shared" ref="G154:AI154" si="36">G153*$D$35</f>
        <v>0</v>
      </c>
      <c r="H154" s="21">
        <f t="shared" si="36"/>
        <v>0</v>
      </c>
      <c r="I154" s="21">
        <f t="shared" si="36"/>
        <v>0</v>
      </c>
      <c r="J154" s="21">
        <f t="shared" si="36"/>
        <v>0</v>
      </c>
      <c r="K154" s="21">
        <f t="shared" si="36"/>
        <v>0</v>
      </c>
      <c r="L154" s="21">
        <f t="shared" si="36"/>
        <v>0</v>
      </c>
      <c r="M154" s="21">
        <f t="shared" si="36"/>
        <v>0</v>
      </c>
      <c r="N154" s="21">
        <f t="shared" si="36"/>
        <v>0</v>
      </c>
      <c r="O154" s="21">
        <f t="shared" si="36"/>
        <v>0</v>
      </c>
      <c r="P154" s="21">
        <f t="shared" si="36"/>
        <v>0</v>
      </c>
      <c r="Q154" s="21">
        <f t="shared" si="36"/>
        <v>0</v>
      </c>
      <c r="R154" s="21">
        <f t="shared" si="36"/>
        <v>0</v>
      </c>
      <c r="S154" s="21">
        <f t="shared" si="36"/>
        <v>0</v>
      </c>
      <c r="T154" s="21">
        <f t="shared" si="36"/>
        <v>0</v>
      </c>
      <c r="U154" s="21">
        <f t="shared" si="36"/>
        <v>0</v>
      </c>
      <c r="V154" s="21">
        <f t="shared" si="36"/>
        <v>0</v>
      </c>
      <c r="W154" s="21">
        <f t="shared" si="36"/>
        <v>0</v>
      </c>
      <c r="X154" s="21">
        <f t="shared" si="36"/>
        <v>0</v>
      </c>
      <c r="Y154" s="21">
        <f t="shared" si="36"/>
        <v>0</v>
      </c>
      <c r="Z154" s="21">
        <f t="shared" si="36"/>
        <v>0</v>
      </c>
      <c r="AA154" s="21">
        <f t="shared" si="36"/>
        <v>0</v>
      </c>
      <c r="AB154" s="21">
        <f t="shared" si="36"/>
        <v>0</v>
      </c>
      <c r="AC154" s="21">
        <f t="shared" si="36"/>
        <v>0</v>
      </c>
      <c r="AD154" s="21">
        <f t="shared" si="36"/>
        <v>0</v>
      </c>
      <c r="AE154" s="21">
        <f t="shared" si="36"/>
        <v>0</v>
      </c>
      <c r="AF154" s="21">
        <f t="shared" si="36"/>
        <v>0</v>
      </c>
      <c r="AG154" s="21">
        <f t="shared" si="36"/>
        <v>0</v>
      </c>
      <c r="AH154" s="21">
        <f t="shared" si="36"/>
        <v>0</v>
      </c>
      <c r="AI154" s="21">
        <f t="shared" si="36"/>
        <v>0</v>
      </c>
      <c r="AJ154" s="45">
        <f>SUM(F154:AI154)</f>
        <v>0</v>
      </c>
    </row>
    <row r="155" spans="2:36" s="11" customFormat="1" x14ac:dyDescent="0.25">
      <c r="C155" s="19" t="s">
        <v>159</v>
      </c>
      <c r="F155" s="21">
        <f>F153*$D$36</f>
        <v>0</v>
      </c>
      <c r="G155" s="21">
        <f t="shared" ref="G155:AI155" si="37">G153*$D$36</f>
        <v>0</v>
      </c>
      <c r="H155" s="21">
        <f t="shared" si="37"/>
        <v>0</v>
      </c>
      <c r="I155" s="21">
        <f t="shared" si="37"/>
        <v>0</v>
      </c>
      <c r="J155" s="21">
        <f t="shared" si="37"/>
        <v>0</v>
      </c>
      <c r="K155" s="21">
        <f t="shared" si="37"/>
        <v>0</v>
      </c>
      <c r="L155" s="21">
        <f t="shared" si="37"/>
        <v>0</v>
      </c>
      <c r="M155" s="21">
        <f t="shared" si="37"/>
        <v>0</v>
      </c>
      <c r="N155" s="21">
        <f t="shared" si="37"/>
        <v>0</v>
      </c>
      <c r="O155" s="21">
        <f t="shared" si="37"/>
        <v>0</v>
      </c>
      <c r="P155" s="21">
        <f t="shared" si="37"/>
        <v>0</v>
      </c>
      <c r="Q155" s="21">
        <f t="shared" si="37"/>
        <v>0</v>
      </c>
      <c r="R155" s="21">
        <f t="shared" si="37"/>
        <v>0</v>
      </c>
      <c r="S155" s="21">
        <f t="shared" si="37"/>
        <v>0</v>
      </c>
      <c r="T155" s="21">
        <f t="shared" si="37"/>
        <v>0</v>
      </c>
      <c r="U155" s="21">
        <f t="shared" si="37"/>
        <v>0</v>
      </c>
      <c r="V155" s="21">
        <f t="shared" si="37"/>
        <v>0</v>
      </c>
      <c r="W155" s="21">
        <f t="shared" si="37"/>
        <v>0</v>
      </c>
      <c r="X155" s="21">
        <f t="shared" si="37"/>
        <v>0</v>
      </c>
      <c r="Y155" s="21">
        <f t="shared" si="37"/>
        <v>0</v>
      </c>
      <c r="Z155" s="21">
        <f t="shared" si="37"/>
        <v>0</v>
      </c>
      <c r="AA155" s="21">
        <f t="shared" si="37"/>
        <v>0</v>
      </c>
      <c r="AB155" s="21">
        <f t="shared" si="37"/>
        <v>0</v>
      </c>
      <c r="AC155" s="21">
        <f t="shared" si="37"/>
        <v>0</v>
      </c>
      <c r="AD155" s="21">
        <f t="shared" si="37"/>
        <v>0</v>
      </c>
      <c r="AE155" s="21">
        <f t="shared" si="37"/>
        <v>0</v>
      </c>
      <c r="AF155" s="21">
        <f t="shared" si="37"/>
        <v>0</v>
      </c>
      <c r="AG155" s="21">
        <f t="shared" si="37"/>
        <v>0</v>
      </c>
      <c r="AH155" s="21">
        <f t="shared" si="37"/>
        <v>0</v>
      </c>
      <c r="AI155" s="21">
        <f t="shared" si="37"/>
        <v>0</v>
      </c>
      <c r="AJ155" s="45">
        <f>SUM(F155:AI155)</f>
        <v>0</v>
      </c>
    </row>
    <row r="156" spans="2:36" s="11" customFormat="1" x14ac:dyDescent="0.25">
      <c r="C156" s="19" t="s">
        <v>160</v>
      </c>
      <c r="F156" s="21">
        <f t="shared" ref="F156:AI156" si="38">F150*(1/((1+$D$2)^F$8))</f>
        <v>0</v>
      </c>
      <c r="G156" s="21">
        <f t="shared" si="38"/>
        <v>0</v>
      </c>
      <c r="H156" s="21">
        <f t="shared" si="38"/>
        <v>0</v>
      </c>
      <c r="I156" s="21">
        <f t="shared" si="38"/>
        <v>0</v>
      </c>
      <c r="J156" s="21">
        <f t="shared" si="38"/>
        <v>0</v>
      </c>
      <c r="K156" s="21">
        <f t="shared" si="38"/>
        <v>0</v>
      </c>
      <c r="L156" s="21">
        <f t="shared" si="38"/>
        <v>0</v>
      </c>
      <c r="M156" s="21">
        <f t="shared" si="38"/>
        <v>0</v>
      </c>
      <c r="N156" s="21">
        <f t="shared" si="38"/>
        <v>0</v>
      </c>
      <c r="O156" s="21">
        <f t="shared" si="38"/>
        <v>0</v>
      </c>
      <c r="P156" s="21">
        <f t="shared" si="38"/>
        <v>0</v>
      </c>
      <c r="Q156" s="21">
        <f t="shared" si="38"/>
        <v>0</v>
      </c>
      <c r="R156" s="21">
        <f t="shared" si="38"/>
        <v>0</v>
      </c>
      <c r="S156" s="21">
        <f t="shared" si="38"/>
        <v>0</v>
      </c>
      <c r="T156" s="21">
        <f t="shared" si="38"/>
        <v>0</v>
      </c>
      <c r="U156" s="21">
        <f t="shared" si="38"/>
        <v>0</v>
      </c>
      <c r="V156" s="21">
        <f t="shared" si="38"/>
        <v>0</v>
      </c>
      <c r="W156" s="21">
        <f t="shared" si="38"/>
        <v>0</v>
      </c>
      <c r="X156" s="21">
        <f t="shared" si="38"/>
        <v>0</v>
      </c>
      <c r="Y156" s="21">
        <f t="shared" si="38"/>
        <v>0</v>
      </c>
      <c r="Z156" s="21">
        <f t="shared" si="38"/>
        <v>0</v>
      </c>
      <c r="AA156" s="21">
        <f t="shared" si="38"/>
        <v>0</v>
      </c>
      <c r="AB156" s="21">
        <f t="shared" si="38"/>
        <v>0</v>
      </c>
      <c r="AC156" s="21">
        <f t="shared" si="38"/>
        <v>0</v>
      </c>
      <c r="AD156" s="21">
        <f t="shared" si="38"/>
        <v>0</v>
      </c>
      <c r="AE156" s="21">
        <f t="shared" si="38"/>
        <v>0</v>
      </c>
      <c r="AF156" s="21">
        <f t="shared" si="38"/>
        <v>0</v>
      </c>
      <c r="AG156" s="21">
        <f t="shared" si="38"/>
        <v>0</v>
      </c>
      <c r="AH156" s="21">
        <f t="shared" si="38"/>
        <v>0</v>
      </c>
      <c r="AI156" s="21">
        <f t="shared" si="38"/>
        <v>0</v>
      </c>
      <c r="AJ156" s="45">
        <f>SUM(F156:AI156)</f>
        <v>0</v>
      </c>
    </row>
    <row r="157" spans="2:36" s="11" customFormat="1" x14ac:dyDescent="0.25"/>
    <row r="158" spans="2:36" s="11" customFormat="1" x14ac:dyDescent="0.25">
      <c r="B158" s="16" t="s">
        <v>370</v>
      </c>
      <c r="C158" s="16" t="s">
        <v>371</v>
      </c>
    </row>
    <row r="159" spans="2:36" s="11" customFormat="1" x14ac:dyDescent="0.25">
      <c r="B159" s="46" t="s">
        <v>52</v>
      </c>
      <c r="C159" s="16" t="s">
        <v>124</v>
      </c>
      <c r="D159" s="16" t="s">
        <v>131</v>
      </c>
    </row>
    <row r="160" spans="2:36" s="11" customFormat="1" x14ac:dyDescent="0.25">
      <c r="B160" s="46"/>
      <c r="C160" s="35" t="s">
        <v>125</v>
      </c>
      <c r="D160" s="34">
        <f>'Externality Values'!G14</f>
        <v>7.9183673469387737E-3</v>
      </c>
    </row>
    <row r="161" spans="2:10" s="11" customFormat="1" x14ac:dyDescent="0.25">
      <c r="B161" s="46"/>
      <c r="C161" s="35" t="s">
        <v>126</v>
      </c>
      <c r="D161" s="34">
        <f>'Externality Values'!G15</f>
        <v>7.0000000000000007E-2</v>
      </c>
    </row>
    <row r="162" spans="2:10" s="11" customFormat="1" x14ac:dyDescent="0.25">
      <c r="B162" s="46"/>
      <c r="C162" s="35" t="s">
        <v>127</v>
      </c>
      <c r="D162" s="34">
        <f>'Externality Values'!G16</f>
        <v>0</v>
      </c>
    </row>
    <row r="163" spans="2:10" s="11" customFormat="1" x14ac:dyDescent="0.25">
      <c r="B163" s="46"/>
      <c r="C163" s="35" t="s">
        <v>128</v>
      </c>
      <c r="D163" s="34">
        <f>'Externality Values'!G17</f>
        <v>0.01</v>
      </c>
    </row>
    <row r="164" spans="2:10" s="11" customFormat="1" x14ac:dyDescent="0.25">
      <c r="B164" s="46"/>
      <c r="C164" s="35" t="s">
        <v>129</v>
      </c>
      <c r="D164" s="34">
        <f>'Externality Values'!G18</f>
        <v>8.666666666666667E-2</v>
      </c>
    </row>
    <row r="165" spans="2:10" s="11" customFormat="1" x14ac:dyDescent="0.25">
      <c r="B165" s="46"/>
      <c r="C165" s="35" t="s">
        <v>130</v>
      </c>
      <c r="D165" s="34">
        <f>'Externality Values'!G19</f>
        <v>0</v>
      </c>
      <c r="F165" s="130"/>
      <c r="G165" s="130"/>
      <c r="H165" s="130"/>
      <c r="I165" s="130"/>
      <c r="J165" s="130"/>
    </row>
    <row r="166" spans="2:10" s="11" customFormat="1" x14ac:dyDescent="0.25">
      <c r="B166" s="46"/>
      <c r="C166" s="35" t="s">
        <v>438</v>
      </c>
      <c r="D166" s="34">
        <f>SUM(D160:D165)</f>
        <v>0.17458503401360545</v>
      </c>
      <c r="F166" s="130"/>
      <c r="G166" s="130"/>
      <c r="H166" s="130"/>
      <c r="I166" s="130"/>
      <c r="J166" s="130"/>
    </row>
    <row r="167" spans="2:10" s="11" customFormat="1" x14ac:dyDescent="0.25">
      <c r="B167" s="46" t="s">
        <v>388</v>
      </c>
      <c r="C167" s="30"/>
      <c r="D167" s="16" t="s">
        <v>132</v>
      </c>
      <c r="F167" s="130"/>
      <c r="G167" s="75"/>
      <c r="H167" s="75"/>
      <c r="I167" s="75"/>
      <c r="J167" s="130"/>
    </row>
    <row r="168" spans="2:10" s="11" customFormat="1" x14ac:dyDescent="0.25">
      <c r="B168" s="16"/>
      <c r="C168" s="35" t="s">
        <v>125</v>
      </c>
      <c r="D168" s="34">
        <f>'Externality Values'!C3</f>
        <v>0.02</v>
      </c>
      <c r="F168" s="130"/>
      <c r="G168" s="75"/>
      <c r="H168" s="75"/>
      <c r="I168" s="75"/>
      <c r="J168" s="130"/>
    </row>
    <row r="169" spans="2:10" s="11" customFormat="1" x14ac:dyDescent="0.25">
      <c r="B169" s="16"/>
      <c r="C169" s="35" t="s">
        <v>126</v>
      </c>
      <c r="D169" s="34">
        <f>'Externality Values'!C4</f>
        <v>0.3</v>
      </c>
      <c r="F169" s="130"/>
      <c r="G169" s="75"/>
      <c r="H169" s="75"/>
      <c r="I169" s="75"/>
      <c r="J169" s="130"/>
    </row>
    <row r="170" spans="2:10" s="11" customFormat="1" x14ac:dyDescent="0.25">
      <c r="B170" s="16"/>
      <c r="C170" s="35" t="s">
        <v>127</v>
      </c>
      <c r="D170" s="34">
        <f>'Externality Values'!C5</f>
        <v>0</v>
      </c>
      <c r="F170" s="130"/>
      <c r="G170" s="75"/>
      <c r="H170" s="75"/>
      <c r="I170" s="131"/>
      <c r="J170" s="130"/>
    </row>
    <row r="171" spans="2:10" s="11" customFormat="1" x14ac:dyDescent="0.25">
      <c r="B171" s="16"/>
      <c r="C171" s="35" t="s">
        <v>128</v>
      </c>
      <c r="D171" s="34">
        <f>'Externality Values'!C6</f>
        <v>3.6999999999999998E-2</v>
      </c>
      <c r="F171" s="130"/>
      <c r="G171" s="75"/>
      <c r="H171" s="132"/>
      <c r="I171" s="131"/>
      <c r="J171" s="130"/>
    </row>
    <row r="172" spans="2:10" s="11" customFormat="1" x14ac:dyDescent="0.25">
      <c r="B172" s="16"/>
      <c r="C172" s="35" t="s">
        <v>129</v>
      </c>
      <c r="D172" s="34">
        <f>'Externality Values'!C7</f>
        <v>0.11</v>
      </c>
      <c r="F172" s="130"/>
      <c r="G172" s="75"/>
      <c r="H172" s="75"/>
      <c r="I172" s="75"/>
      <c r="J172" s="130"/>
    </row>
    <row r="173" spans="2:10" s="11" customFormat="1" x14ac:dyDescent="0.25">
      <c r="B173" s="16"/>
      <c r="C173" s="35" t="s">
        <v>130</v>
      </c>
      <c r="D173" s="34">
        <f>'Externality Values'!C8</f>
        <v>0</v>
      </c>
      <c r="F173" s="130"/>
      <c r="G173" s="75"/>
      <c r="H173" s="75"/>
      <c r="I173" s="131"/>
      <c r="J173" s="130"/>
    </row>
    <row r="174" spans="2:10" s="11" customFormat="1" x14ac:dyDescent="0.25">
      <c r="B174" s="16"/>
      <c r="C174" s="35" t="s">
        <v>439</v>
      </c>
      <c r="D174" s="34">
        <f>SUM(D168:D173)</f>
        <v>0.46699999999999997</v>
      </c>
      <c r="F174" s="130"/>
      <c r="G174" s="75"/>
      <c r="H174" s="132"/>
      <c r="I174" s="131"/>
      <c r="J174" s="130"/>
    </row>
    <row r="175" spans="2:10" s="199" customFormat="1" x14ac:dyDescent="0.25">
      <c r="B175" s="16"/>
      <c r="C175" s="35"/>
      <c r="D175" s="34"/>
      <c r="F175" s="202"/>
      <c r="G175" s="75"/>
      <c r="H175" s="132"/>
      <c r="I175" s="131"/>
      <c r="J175" s="202"/>
    </row>
    <row r="176" spans="2:10" s="199" customFormat="1" x14ac:dyDescent="0.25">
      <c r="B176" s="16"/>
      <c r="C176" s="30" t="s">
        <v>374</v>
      </c>
      <c r="D176" s="34">
        <f>(D30*D166*D58)+(D31*D174)</f>
        <v>1.6175183673469389</v>
      </c>
      <c r="F176" s="202"/>
      <c r="G176" s="75"/>
      <c r="H176" s="132"/>
      <c r="I176" s="131"/>
      <c r="J176" s="202"/>
    </row>
    <row r="177" spans="2:36" s="199" customFormat="1" x14ac:dyDescent="0.25">
      <c r="B177" s="16"/>
      <c r="C177" s="208" t="str">
        <f>CONCATENATE("CPI Adjusted HV Externalities - ", $D$5, " - cents per km")</f>
        <v>CPI Adjusted HV Externalities - 2021 - cents per km</v>
      </c>
      <c r="D177" s="34">
        <f>D166*D58*'Externality Values'!$B$24</f>
        <v>7.8762120923135619</v>
      </c>
      <c r="F177" s="202"/>
      <c r="G177" s="75"/>
      <c r="H177" s="132"/>
      <c r="I177" s="131"/>
      <c r="J177" s="202"/>
    </row>
    <row r="178" spans="2:36" s="11" customFormat="1" x14ac:dyDescent="0.25">
      <c r="B178" s="16"/>
      <c r="C178" s="208" t="str">
        <f>CONCATENATE("CPI Adjusted LV Externalities - ", $D$5, " - cents per km")</f>
        <v>CPI Adjusted LV Externalities - 2021 - cents per km</v>
      </c>
      <c r="D178" s="34">
        <f>D174*'Externality Values'!$B$24</f>
        <v>0.5913878504672897</v>
      </c>
      <c r="F178" s="130"/>
      <c r="G178" s="133"/>
      <c r="H178" s="130"/>
      <c r="I178" s="130"/>
      <c r="J178" s="130"/>
    </row>
    <row r="179" spans="2:36" s="11" customFormat="1" x14ac:dyDescent="0.25">
      <c r="B179" s="16"/>
      <c r="C179" s="30" t="str">
        <f>CONCATENATE("CPI Adjusted Combined Externalities - ", $D$5, " - cents per km")</f>
        <v>CPI Adjusted Combined Externalities - 2021 - cents per km</v>
      </c>
      <c r="D179" s="34">
        <f>D177*D30+D178*D31</f>
        <v>2.0483526988365441</v>
      </c>
      <c r="F179" s="130"/>
      <c r="G179" s="133"/>
      <c r="H179" s="130"/>
      <c r="I179" s="130"/>
      <c r="J179" s="130"/>
    </row>
    <row r="180" spans="2:36" s="11" customFormat="1" x14ac:dyDescent="0.25">
      <c r="D180" s="3"/>
      <c r="G180" s="128"/>
    </row>
    <row r="181" spans="2:36" s="23" customFormat="1" x14ac:dyDescent="0.25">
      <c r="B181" s="138" t="s">
        <v>389</v>
      </c>
      <c r="C181" s="23" t="s">
        <v>413</v>
      </c>
      <c r="D181" s="139">
        <f>'Input sheet'!E54</f>
        <v>5</v>
      </c>
      <c r="G181" s="140"/>
    </row>
    <row r="182" spans="2:36" s="23" customFormat="1" x14ac:dyDescent="0.25">
      <c r="B182" s="138"/>
      <c r="C182" s="23" t="s">
        <v>414</v>
      </c>
      <c r="D182" s="139">
        <f>'Input sheet'!E55</f>
        <v>70</v>
      </c>
      <c r="G182" s="140"/>
    </row>
    <row r="183" spans="2:36" s="23" customFormat="1" x14ac:dyDescent="0.25">
      <c r="B183" s="138"/>
      <c r="C183" s="141" t="s">
        <v>104</v>
      </c>
      <c r="D183" s="139">
        <f>'Input sheet'!E56</f>
        <v>0</v>
      </c>
      <c r="G183" s="140"/>
    </row>
    <row r="184" spans="2:36" s="23" customFormat="1" x14ac:dyDescent="0.25">
      <c r="B184" s="138"/>
      <c r="C184" s="141"/>
      <c r="D184" s="139"/>
      <c r="G184" s="140"/>
    </row>
    <row r="185" spans="2:36" s="23" customFormat="1" x14ac:dyDescent="0.25">
      <c r="C185" s="23" t="s">
        <v>412</v>
      </c>
      <c r="D185" s="120">
        <f>'Input sheet'!E57</f>
        <v>0.5</v>
      </c>
    </row>
    <row r="186" spans="2:36" s="23" customFormat="1" x14ac:dyDescent="0.25">
      <c r="C186" s="23" t="s">
        <v>599</v>
      </c>
      <c r="D186" s="120">
        <f>'Input sheet'!E59</f>
        <v>1</v>
      </c>
    </row>
    <row r="187" spans="2:36" s="23" customFormat="1" x14ac:dyDescent="0.25">
      <c r="D187" s="139"/>
    </row>
    <row r="188" spans="2:36" s="23" customFormat="1" x14ac:dyDescent="0.25">
      <c r="C188" s="141"/>
      <c r="D188" s="139"/>
    </row>
    <row r="189" spans="2:36" s="23" customFormat="1" x14ac:dyDescent="0.25">
      <c r="D189" s="120"/>
    </row>
    <row r="190" spans="2:36" s="23" customFormat="1" x14ac:dyDescent="0.25">
      <c r="D190" s="120"/>
    </row>
    <row r="191" spans="2:36" s="23" customFormat="1" x14ac:dyDescent="0.25">
      <c r="C191" s="141"/>
    </row>
    <row r="192" spans="2:36" s="199" customFormat="1" ht="30" x14ac:dyDescent="0.25">
      <c r="C192" s="15" t="s">
        <v>415</v>
      </c>
      <c r="F192" s="134">
        <f t="shared" ref="F192:AI192" si="39">(F29*$D$181*$D$183*$D$185)*($D$186)</f>
        <v>0</v>
      </c>
      <c r="G192" s="134">
        <f t="shared" si="39"/>
        <v>0</v>
      </c>
      <c r="H192" s="134">
        <f t="shared" si="39"/>
        <v>0</v>
      </c>
      <c r="I192" s="134">
        <f t="shared" si="39"/>
        <v>0</v>
      </c>
      <c r="J192" s="134">
        <f t="shared" si="39"/>
        <v>0</v>
      </c>
      <c r="K192" s="134">
        <f t="shared" si="39"/>
        <v>0</v>
      </c>
      <c r="L192" s="134">
        <f t="shared" si="39"/>
        <v>0</v>
      </c>
      <c r="M192" s="134">
        <f t="shared" si="39"/>
        <v>0</v>
      </c>
      <c r="N192" s="134">
        <f t="shared" si="39"/>
        <v>0</v>
      </c>
      <c r="O192" s="134">
        <f t="shared" si="39"/>
        <v>0</v>
      </c>
      <c r="P192" s="134">
        <f t="shared" si="39"/>
        <v>0</v>
      </c>
      <c r="Q192" s="134">
        <f t="shared" si="39"/>
        <v>0</v>
      </c>
      <c r="R192" s="134">
        <f t="shared" si="39"/>
        <v>0</v>
      </c>
      <c r="S192" s="134">
        <f t="shared" si="39"/>
        <v>0</v>
      </c>
      <c r="T192" s="134">
        <f t="shared" si="39"/>
        <v>0</v>
      </c>
      <c r="U192" s="134">
        <f t="shared" si="39"/>
        <v>0</v>
      </c>
      <c r="V192" s="134">
        <f t="shared" si="39"/>
        <v>0</v>
      </c>
      <c r="W192" s="134">
        <f t="shared" si="39"/>
        <v>0</v>
      </c>
      <c r="X192" s="134">
        <f t="shared" si="39"/>
        <v>0</v>
      </c>
      <c r="Y192" s="134">
        <f t="shared" si="39"/>
        <v>0</v>
      </c>
      <c r="Z192" s="134">
        <f t="shared" si="39"/>
        <v>0</v>
      </c>
      <c r="AA192" s="134">
        <f t="shared" si="39"/>
        <v>0</v>
      </c>
      <c r="AB192" s="134">
        <f t="shared" si="39"/>
        <v>0</v>
      </c>
      <c r="AC192" s="134">
        <f t="shared" si="39"/>
        <v>0</v>
      </c>
      <c r="AD192" s="134">
        <f t="shared" si="39"/>
        <v>0</v>
      </c>
      <c r="AE192" s="134">
        <f t="shared" si="39"/>
        <v>0</v>
      </c>
      <c r="AF192" s="134">
        <f t="shared" si="39"/>
        <v>0</v>
      </c>
      <c r="AG192" s="134">
        <f t="shared" si="39"/>
        <v>0</v>
      </c>
      <c r="AH192" s="134">
        <f t="shared" si="39"/>
        <v>0</v>
      </c>
      <c r="AI192" s="134">
        <f t="shared" si="39"/>
        <v>0</v>
      </c>
      <c r="AJ192" s="23"/>
    </row>
    <row r="193" spans="3:36" s="199" customFormat="1" x14ac:dyDescent="0.25">
      <c r="C193" s="15" t="s">
        <v>416</v>
      </c>
      <c r="D193" s="14"/>
      <c r="F193" s="134">
        <f>$D$182</f>
        <v>70</v>
      </c>
      <c r="G193" s="134">
        <f t="shared" ref="G193:AI193" si="40">$D$182</f>
        <v>70</v>
      </c>
      <c r="H193" s="134">
        <f t="shared" si="40"/>
        <v>70</v>
      </c>
      <c r="I193" s="134">
        <f t="shared" si="40"/>
        <v>70</v>
      </c>
      <c r="J193" s="134">
        <f t="shared" si="40"/>
        <v>70</v>
      </c>
      <c r="K193" s="134">
        <f t="shared" si="40"/>
        <v>70</v>
      </c>
      <c r="L193" s="134">
        <f t="shared" si="40"/>
        <v>70</v>
      </c>
      <c r="M193" s="134">
        <f t="shared" si="40"/>
        <v>70</v>
      </c>
      <c r="N193" s="134">
        <f t="shared" si="40"/>
        <v>70</v>
      </c>
      <c r="O193" s="134">
        <f t="shared" si="40"/>
        <v>70</v>
      </c>
      <c r="P193" s="134">
        <f t="shared" si="40"/>
        <v>70</v>
      </c>
      <c r="Q193" s="134">
        <f t="shared" si="40"/>
        <v>70</v>
      </c>
      <c r="R193" s="134">
        <f t="shared" si="40"/>
        <v>70</v>
      </c>
      <c r="S193" s="134">
        <f t="shared" si="40"/>
        <v>70</v>
      </c>
      <c r="T193" s="134">
        <f t="shared" si="40"/>
        <v>70</v>
      </c>
      <c r="U193" s="134">
        <f t="shared" si="40"/>
        <v>70</v>
      </c>
      <c r="V193" s="134">
        <f t="shared" si="40"/>
        <v>70</v>
      </c>
      <c r="W193" s="134">
        <f t="shared" si="40"/>
        <v>70</v>
      </c>
      <c r="X193" s="134">
        <f t="shared" si="40"/>
        <v>70</v>
      </c>
      <c r="Y193" s="134">
        <f t="shared" si="40"/>
        <v>70</v>
      </c>
      <c r="Z193" s="134">
        <f t="shared" si="40"/>
        <v>70</v>
      </c>
      <c r="AA193" s="134">
        <f t="shared" si="40"/>
        <v>70</v>
      </c>
      <c r="AB193" s="134">
        <f t="shared" si="40"/>
        <v>70</v>
      </c>
      <c r="AC193" s="134">
        <f t="shared" si="40"/>
        <v>70</v>
      </c>
      <c r="AD193" s="134">
        <f t="shared" si="40"/>
        <v>70</v>
      </c>
      <c r="AE193" s="134">
        <f t="shared" si="40"/>
        <v>70</v>
      </c>
      <c r="AF193" s="134">
        <f t="shared" si="40"/>
        <v>70</v>
      </c>
      <c r="AG193" s="134">
        <f t="shared" si="40"/>
        <v>70</v>
      </c>
      <c r="AH193" s="134">
        <f t="shared" si="40"/>
        <v>70</v>
      </c>
      <c r="AI193" s="134">
        <f t="shared" si="40"/>
        <v>70</v>
      </c>
      <c r="AJ193" s="23"/>
    </row>
    <row r="194" spans="3:36" s="199" customFormat="1" x14ac:dyDescent="0.25">
      <c r="C194" s="199" t="s">
        <v>373</v>
      </c>
      <c r="F194" s="134">
        <f>IFERROR((F192/F193), 0)</f>
        <v>0</v>
      </c>
      <c r="G194" s="134">
        <f t="shared" ref="G194:AI194" si="41">IFERROR((G192/G193), 0)</f>
        <v>0</v>
      </c>
      <c r="H194" s="134">
        <f t="shared" si="41"/>
        <v>0</v>
      </c>
      <c r="I194" s="134">
        <f t="shared" si="41"/>
        <v>0</v>
      </c>
      <c r="J194" s="134">
        <f t="shared" si="41"/>
        <v>0</v>
      </c>
      <c r="K194" s="134">
        <f t="shared" si="41"/>
        <v>0</v>
      </c>
      <c r="L194" s="134">
        <f t="shared" si="41"/>
        <v>0</v>
      </c>
      <c r="M194" s="134">
        <f t="shared" si="41"/>
        <v>0</v>
      </c>
      <c r="N194" s="134">
        <f t="shared" si="41"/>
        <v>0</v>
      </c>
      <c r="O194" s="134">
        <f t="shared" si="41"/>
        <v>0</v>
      </c>
      <c r="P194" s="134">
        <f t="shared" si="41"/>
        <v>0</v>
      </c>
      <c r="Q194" s="134">
        <f t="shared" si="41"/>
        <v>0</v>
      </c>
      <c r="R194" s="134">
        <f t="shared" si="41"/>
        <v>0</v>
      </c>
      <c r="S194" s="134">
        <f t="shared" si="41"/>
        <v>0</v>
      </c>
      <c r="T194" s="134">
        <f t="shared" si="41"/>
        <v>0</v>
      </c>
      <c r="U194" s="134">
        <f t="shared" si="41"/>
        <v>0</v>
      </c>
      <c r="V194" s="134">
        <f t="shared" si="41"/>
        <v>0</v>
      </c>
      <c r="W194" s="134">
        <f t="shared" si="41"/>
        <v>0</v>
      </c>
      <c r="X194" s="134">
        <f t="shared" si="41"/>
        <v>0</v>
      </c>
      <c r="Y194" s="134">
        <f t="shared" si="41"/>
        <v>0</v>
      </c>
      <c r="Z194" s="134">
        <f t="shared" si="41"/>
        <v>0</v>
      </c>
      <c r="AA194" s="134">
        <f t="shared" si="41"/>
        <v>0</v>
      </c>
      <c r="AB194" s="134">
        <f t="shared" si="41"/>
        <v>0</v>
      </c>
      <c r="AC194" s="134">
        <f t="shared" si="41"/>
        <v>0</v>
      </c>
      <c r="AD194" s="134">
        <f t="shared" si="41"/>
        <v>0</v>
      </c>
      <c r="AE194" s="134">
        <f t="shared" si="41"/>
        <v>0</v>
      </c>
      <c r="AF194" s="134">
        <f t="shared" si="41"/>
        <v>0</v>
      </c>
      <c r="AG194" s="134">
        <f t="shared" si="41"/>
        <v>0</v>
      </c>
      <c r="AH194" s="134">
        <f t="shared" si="41"/>
        <v>0</v>
      </c>
      <c r="AI194" s="134">
        <f t="shared" si="41"/>
        <v>0</v>
      </c>
      <c r="AJ194" s="23"/>
    </row>
    <row r="195" spans="3:36" s="199" customFormat="1" x14ac:dyDescent="0.25">
      <c r="C195" s="129" t="s">
        <v>417</v>
      </c>
      <c r="F195" s="134">
        <f>F194*$D$30*$D$61</f>
        <v>0</v>
      </c>
      <c r="G195" s="134">
        <f t="shared" ref="G195:AI195" si="42">G194*$D$30*$D$61</f>
        <v>0</v>
      </c>
      <c r="H195" s="134">
        <f t="shared" si="42"/>
        <v>0</v>
      </c>
      <c r="I195" s="134">
        <f t="shared" si="42"/>
        <v>0</v>
      </c>
      <c r="J195" s="134">
        <f t="shared" si="42"/>
        <v>0</v>
      </c>
      <c r="K195" s="134">
        <f t="shared" si="42"/>
        <v>0</v>
      </c>
      <c r="L195" s="134">
        <f t="shared" si="42"/>
        <v>0</v>
      </c>
      <c r="M195" s="134">
        <f t="shared" si="42"/>
        <v>0</v>
      </c>
      <c r="N195" s="134">
        <f t="shared" si="42"/>
        <v>0</v>
      </c>
      <c r="O195" s="134">
        <f t="shared" si="42"/>
        <v>0</v>
      </c>
      <c r="P195" s="134">
        <f t="shared" si="42"/>
        <v>0</v>
      </c>
      <c r="Q195" s="134">
        <f t="shared" si="42"/>
        <v>0</v>
      </c>
      <c r="R195" s="134">
        <f t="shared" si="42"/>
        <v>0</v>
      </c>
      <c r="S195" s="134">
        <f t="shared" si="42"/>
        <v>0</v>
      </c>
      <c r="T195" s="134">
        <f t="shared" si="42"/>
        <v>0</v>
      </c>
      <c r="U195" s="134">
        <f t="shared" si="42"/>
        <v>0</v>
      </c>
      <c r="V195" s="134">
        <f t="shared" si="42"/>
        <v>0</v>
      </c>
      <c r="W195" s="134">
        <f t="shared" si="42"/>
        <v>0</v>
      </c>
      <c r="X195" s="134">
        <f t="shared" si="42"/>
        <v>0</v>
      </c>
      <c r="Y195" s="134">
        <f t="shared" si="42"/>
        <v>0</v>
      </c>
      <c r="Z195" s="134">
        <f t="shared" si="42"/>
        <v>0</v>
      </c>
      <c r="AA195" s="134">
        <f t="shared" si="42"/>
        <v>0</v>
      </c>
      <c r="AB195" s="134">
        <f t="shared" si="42"/>
        <v>0</v>
      </c>
      <c r="AC195" s="134">
        <f t="shared" si="42"/>
        <v>0</v>
      </c>
      <c r="AD195" s="134">
        <f t="shared" si="42"/>
        <v>0</v>
      </c>
      <c r="AE195" s="134">
        <f t="shared" si="42"/>
        <v>0</v>
      </c>
      <c r="AF195" s="134">
        <f t="shared" si="42"/>
        <v>0</v>
      </c>
      <c r="AG195" s="134">
        <f t="shared" si="42"/>
        <v>0</v>
      </c>
      <c r="AH195" s="134">
        <f t="shared" si="42"/>
        <v>0</v>
      </c>
      <c r="AI195" s="134">
        <f t="shared" si="42"/>
        <v>0</v>
      </c>
      <c r="AJ195" s="23"/>
    </row>
    <row r="196" spans="3:36" s="199" customFormat="1" x14ac:dyDescent="0.25">
      <c r="C196" s="129" t="s">
        <v>418</v>
      </c>
      <c r="F196" s="134">
        <f>F194*$D$31*$D$53</f>
        <v>0</v>
      </c>
      <c r="G196" s="134">
        <f t="shared" ref="G196:AI196" si="43">G194*$D$31*$D$53</f>
        <v>0</v>
      </c>
      <c r="H196" s="134">
        <f t="shared" si="43"/>
        <v>0</v>
      </c>
      <c r="I196" s="134">
        <f t="shared" si="43"/>
        <v>0</v>
      </c>
      <c r="J196" s="134">
        <f t="shared" si="43"/>
        <v>0</v>
      </c>
      <c r="K196" s="134">
        <f t="shared" si="43"/>
        <v>0</v>
      </c>
      <c r="L196" s="134">
        <f t="shared" si="43"/>
        <v>0</v>
      </c>
      <c r="M196" s="134">
        <f t="shared" si="43"/>
        <v>0</v>
      </c>
      <c r="N196" s="134">
        <f t="shared" si="43"/>
        <v>0</v>
      </c>
      <c r="O196" s="134">
        <f t="shared" si="43"/>
        <v>0</v>
      </c>
      <c r="P196" s="134">
        <f t="shared" si="43"/>
        <v>0</v>
      </c>
      <c r="Q196" s="134">
        <f t="shared" si="43"/>
        <v>0</v>
      </c>
      <c r="R196" s="134">
        <f t="shared" si="43"/>
        <v>0</v>
      </c>
      <c r="S196" s="134">
        <f t="shared" si="43"/>
        <v>0</v>
      </c>
      <c r="T196" s="134">
        <f t="shared" si="43"/>
        <v>0</v>
      </c>
      <c r="U196" s="134">
        <f t="shared" si="43"/>
        <v>0</v>
      </c>
      <c r="V196" s="134">
        <f t="shared" si="43"/>
        <v>0</v>
      </c>
      <c r="W196" s="134">
        <f t="shared" si="43"/>
        <v>0</v>
      </c>
      <c r="X196" s="134">
        <f t="shared" si="43"/>
        <v>0</v>
      </c>
      <c r="Y196" s="134">
        <f t="shared" si="43"/>
        <v>0</v>
      </c>
      <c r="Z196" s="134">
        <f t="shared" si="43"/>
        <v>0</v>
      </c>
      <c r="AA196" s="134">
        <f t="shared" si="43"/>
        <v>0</v>
      </c>
      <c r="AB196" s="134">
        <f t="shared" si="43"/>
        <v>0</v>
      </c>
      <c r="AC196" s="134">
        <f t="shared" si="43"/>
        <v>0</v>
      </c>
      <c r="AD196" s="134">
        <f t="shared" si="43"/>
        <v>0</v>
      </c>
      <c r="AE196" s="134">
        <f t="shared" si="43"/>
        <v>0</v>
      </c>
      <c r="AF196" s="134">
        <f t="shared" si="43"/>
        <v>0</v>
      </c>
      <c r="AG196" s="134">
        <f t="shared" si="43"/>
        <v>0</v>
      </c>
      <c r="AH196" s="134">
        <f t="shared" si="43"/>
        <v>0</v>
      </c>
      <c r="AI196" s="134">
        <f t="shared" si="43"/>
        <v>0</v>
      </c>
      <c r="AJ196" s="23"/>
    </row>
    <row r="197" spans="3:36" s="199" customFormat="1" x14ac:dyDescent="0.25">
      <c r="C197" s="199" t="s">
        <v>369</v>
      </c>
      <c r="D197" s="3"/>
      <c r="F197" s="134">
        <f>F192*$D$30*$D$109/100</f>
        <v>0</v>
      </c>
      <c r="G197" s="134">
        <f t="shared" ref="G197:AI197" si="44">G192*$D$30*$D$109/100</f>
        <v>0</v>
      </c>
      <c r="H197" s="134">
        <f t="shared" si="44"/>
        <v>0</v>
      </c>
      <c r="I197" s="134">
        <f t="shared" si="44"/>
        <v>0</v>
      </c>
      <c r="J197" s="134">
        <f t="shared" si="44"/>
        <v>0</v>
      </c>
      <c r="K197" s="134">
        <f t="shared" si="44"/>
        <v>0</v>
      </c>
      <c r="L197" s="134">
        <f t="shared" si="44"/>
        <v>0</v>
      </c>
      <c r="M197" s="134">
        <f t="shared" si="44"/>
        <v>0</v>
      </c>
      <c r="N197" s="134">
        <f t="shared" si="44"/>
        <v>0</v>
      </c>
      <c r="O197" s="134">
        <f t="shared" si="44"/>
        <v>0</v>
      </c>
      <c r="P197" s="134">
        <f t="shared" si="44"/>
        <v>0</v>
      </c>
      <c r="Q197" s="134">
        <f t="shared" si="44"/>
        <v>0</v>
      </c>
      <c r="R197" s="134">
        <f t="shared" si="44"/>
        <v>0</v>
      </c>
      <c r="S197" s="134">
        <f t="shared" si="44"/>
        <v>0</v>
      </c>
      <c r="T197" s="134">
        <f t="shared" si="44"/>
        <v>0</v>
      </c>
      <c r="U197" s="134">
        <f t="shared" si="44"/>
        <v>0</v>
      </c>
      <c r="V197" s="134">
        <f t="shared" si="44"/>
        <v>0</v>
      </c>
      <c r="W197" s="134">
        <f t="shared" si="44"/>
        <v>0</v>
      </c>
      <c r="X197" s="134">
        <f t="shared" si="44"/>
        <v>0</v>
      </c>
      <c r="Y197" s="134">
        <f t="shared" si="44"/>
        <v>0</v>
      </c>
      <c r="Z197" s="134">
        <f t="shared" si="44"/>
        <v>0</v>
      </c>
      <c r="AA197" s="134">
        <f t="shared" si="44"/>
        <v>0</v>
      </c>
      <c r="AB197" s="134">
        <f t="shared" si="44"/>
        <v>0</v>
      </c>
      <c r="AC197" s="134">
        <f t="shared" si="44"/>
        <v>0</v>
      </c>
      <c r="AD197" s="134">
        <f t="shared" si="44"/>
        <v>0</v>
      </c>
      <c r="AE197" s="134">
        <f t="shared" si="44"/>
        <v>0</v>
      </c>
      <c r="AF197" s="134">
        <f t="shared" si="44"/>
        <v>0</v>
      </c>
      <c r="AG197" s="134">
        <f t="shared" si="44"/>
        <v>0</v>
      </c>
      <c r="AH197" s="134">
        <f t="shared" si="44"/>
        <v>0</v>
      </c>
      <c r="AI197" s="134">
        <f t="shared" si="44"/>
        <v>0</v>
      </c>
      <c r="AJ197" s="23"/>
    </row>
    <row r="198" spans="3:36" s="199" customFormat="1" x14ac:dyDescent="0.25">
      <c r="C198" s="199" t="s">
        <v>419</v>
      </c>
      <c r="D198" s="3"/>
      <c r="F198" s="134">
        <f>F192*$D$31*$D$120/100</f>
        <v>0</v>
      </c>
      <c r="G198" s="134">
        <f t="shared" ref="G198:AI198" si="45">G192*$D$31*$D$120/100</f>
        <v>0</v>
      </c>
      <c r="H198" s="134">
        <f t="shared" si="45"/>
        <v>0</v>
      </c>
      <c r="I198" s="134">
        <f t="shared" si="45"/>
        <v>0</v>
      </c>
      <c r="J198" s="134">
        <f t="shared" si="45"/>
        <v>0</v>
      </c>
      <c r="K198" s="134">
        <f t="shared" si="45"/>
        <v>0</v>
      </c>
      <c r="L198" s="134">
        <f t="shared" si="45"/>
        <v>0</v>
      </c>
      <c r="M198" s="134">
        <f t="shared" si="45"/>
        <v>0</v>
      </c>
      <c r="N198" s="134">
        <f t="shared" si="45"/>
        <v>0</v>
      </c>
      <c r="O198" s="134">
        <f t="shared" si="45"/>
        <v>0</v>
      </c>
      <c r="P198" s="134">
        <f t="shared" si="45"/>
        <v>0</v>
      </c>
      <c r="Q198" s="134">
        <f t="shared" si="45"/>
        <v>0</v>
      </c>
      <c r="R198" s="134">
        <f t="shared" si="45"/>
        <v>0</v>
      </c>
      <c r="S198" s="134">
        <f t="shared" si="45"/>
        <v>0</v>
      </c>
      <c r="T198" s="134">
        <f t="shared" si="45"/>
        <v>0</v>
      </c>
      <c r="U198" s="134">
        <f t="shared" si="45"/>
        <v>0</v>
      </c>
      <c r="V198" s="134">
        <f t="shared" si="45"/>
        <v>0</v>
      </c>
      <c r="W198" s="134">
        <f t="shared" si="45"/>
        <v>0</v>
      </c>
      <c r="X198" s="134">
        <f t="shared" si="45"/>
        <v>0</v>
      </c>
      <c r="Y198" s="134">
        <f t="shared" si="45"/>
        <v>0</v>
      </c>
      <c r="Z198" s="134">
        <f t="shared" si="45"/>
        <v>0</v>
      </c>
      <c r="AA198" s="134">
        <f t="shared" si="45"/>
        <v>0</v>
      </c>
      <c r="AB198" s="134">
        <f t="shared" si="45"/>
        <v>0</v>
      </c>
      <c r="AC198" s="134">
        <f t="shared" si="45"/>
        <v>0</v>
      </c>
      <c r="AD198" s="134">
        <f t="shared" si="45"/>
        <v>0</v>
      </c>
      <c r="AE198" s="134">
        <f t="shared" si="45"/>
        <v>0</v>
      </c>
      <c r="AF198" s="134">
        <f t="shared" si="45"/>
        <v>0</v>
      </c>
      <c r="AG198" s="134">
        <f t="shared" si="45"/>
        <v>0</v>
      </c>
      <c r="AH198" s="134">
        <f t="shared" si="45"/>
        <v>0</v>
      </c>
      <c r="AI198" s="134">
        <f t="shared" si="45"/>
        <v>0</v>
      </c>
      <c r="AJ198" s="23"/>
    </row>
    <row r="199" spans="3:36" s="23" customFormat="1" x14ac:dyDescent="0.25">
      <c r="C199" s="23" t="s">
        <v>420</v>
      </c>
      <c r="F199" s="134">
        <f>(F192*$D$30*$D$177)/100</f>
        <v>0</v>
      </c>
      <c r="G199" s="134">
        <f t="shared" ref="G199:AI199" si="46">(G192*$D$30*$D$177)/100</f>
        <v>0</v>
      </c>
      <c r="H199" s="134">
        <f t="shared" si="46"/>
        <v>0</v>
      </c>
      <c r="I199" s="134">
        <f t="shared" si="46"/>
        <v>0</v>
      </c>
      <c r="J199" s="134">
        <f t="shared" si="46"/>
        <v>0</v>
      </c>
      <c r="K199" s="134">
        <f t="shared" si="46"/>
        <v>0</v>
      </c>
      <c r="L199" s="134">
        <f t="shared" si="46"/>
        <v>0</v>
      </c>
      <c r="M199" s="134">
        <f t="shared" si="46"/>
        <v>0</v>
      </c>
      <c r="N199" s="134">
        <f t="shared" si="46"/>
        <v>0</v>
      </c>
      <c r="O199" s="134">
        <f t="shared" si="46"/>
        <v>0</v>
      </c>
      <c r="P199" s="134">
        <f t="shared" si="46"/>
        <v>0</v>
      </c>
      <c r="Q199" s="134">
        <f t="shared" si="46"/>
        <v>0</v>
      </c>
      <c r="R199" s="134">
        <f t="shared" si="46"/>
        <v>0</v>
      </c>
      <c r="S199" s="134">
        <f t="shared" si="46"/>
        <v>0</v>
      </c>
      <c r="T199" s="134">
        <f t="shared" si="46"/>
        <v>0</v>
      </c>
      <c r="U199" s="134">
        <f t="shared" si="46"/>
        <v>0</v>
      </c>
      <c r="V199" s="134">
        <f t="shared" si="46"/>
        <v>0</v>
      </c>
      <c r="W199" s="134">
        <f t="shared" si="46"/>
        <v>0</v>
      </c>
      <c r="X199" s="134">
        <f t="shared" si="46"/>
        <v>0</v>
      </c>
      <c r="Y199" s="134">
        <f t="shared" si="46"/>
        <v>0</v>
      </c>
      <c r="Z199" s="134">
        <f t="shared" si="46"/>
        <v>0</v>
      </c>
      <c r="AA199" s="134">
        <f t="shared" si="46"/>
        <v>0</v>
      </c>
      <c r="AB199" s="134">
        <f t="shared" si="46"/>
        <v>0</v>
      </c>
      <c r="AC199" s="134">
        <f t="shared" si="46"/>
        <v>0</v>
      </c>
      <c r="AD199" s="134">
        <f t="shared" si="46"/>
        <v>0</v>
      </c>
      <c r="AE199" s="134">
        <f t="shared" si="46"/>
        <v>0</v>
      </c>
      <c r="AF199" s="134">
        <f t="shared" si="46"/>
        <v>0</v>
      </c>
      <c r="AG199" s="134">
        <f t="shared" si="46"/>
        <v>0</v>
      </c>
      <c r="AH199" s="134">
        <f t="shared" si="46"/>
        <v>0</v>
      </c>
      <c r="AI199" s="134">
        <f t="shared" si="46"/>
        <v>0</v>
      </c>
    </row>
    <row r="200" spans="3:36" s="199" customFormat="1" x14ac:dyDescent="0.25">
      <c r="C200" s="199" t="s">
        <v>421</v>
      </c>
      <c r="F200" s="134">
        <f>(F192*$D$31*$D$178)/100</f>
        <v>0</v>
      </c>
      <c r="G200" s="134">
        <f t="shared" ref="G200:AI200" si="47">(G192*$D$31*$D$178)/100</f>
        <v>0</v>
      </c>
      <c r="H200" s="134">
        <f t="shared" si="47"/>
        <v>0</v>
      </c>
      <c r="I200" s="134">
        <f t="shared" si="47"/>
        <v>0</v>
      </c>
      <c r="J200" s="134">
        <f t="shared" si="47"/>
        <v>0</v>
      </c>
      <c r="K200" s="134">
        <f t="shared" si="47"/>
        <v>0</v>
      </c>
      <c r="L200" s="134">
        <f t="shared" si="47"/>
        <v>0</v>
      </c>
      <c r="M200" s="134">
        <f t="shared" si="47"/>
        <v>0</v>
      </c>
      <c r="N200" s="134">
        <f t="shared" si="47"/>
        <v>0</v>
      </c>
      <c r="O200" s="134">
        <f t="shared" si="47"/>
        <v>0</v>
      </c>
      <c r="P200" s="134">
        <f t="shared" si="47"/>
        <v>0</v>
      </c>
      <c r="Q200" s="134">
        <f t="shared" si="47"/>
        <v>0</v>
      </c>
      <c r="R200" s="134">
        <f t="shared" si="47"/>
        <v>0</v>
      </c>
      <c r="S200" s="134">
        <f t="shared" si="47"/>
        <v>0</v>
      </c>
      <c r="T200" s="134">
        <f t="shared" si="47"/>
        <v>0</v>
      </c>
      <c r="U200" s="134">
        <f t="shared" si="47"/>
        <v>0</v>
      </c>
      <c r="V200" s="134">
        <f t="shared" si="47"/>
        <v>0</v>
      </c>
      <c r="W200" s="134">
        <f t="shared" si="47"/>
        <v>0</v>
      </c>
      <c r="X200" s="134">
        <f t="shared" si="47"/>
        <v>0</v>
      </c>
      <c r="Y200" s="134">
        <f t="shared" si="47"/>
        <v>0</v>
      </c>
      <c r="Z200" s="134">
        <f t="shared" si="47"/>
        <v>0</v>
      </c>
      <c r="AA200" s="134">
        <f t="shared" si="47"/>
        <v>0</v>
      </c>
      <c r="AB200" s="134">
        <f t="shared" si="47"/>
        <v>0</v>
      </c>
      <c r="AC200" s="134">
        <f t="shared" si="47"/>
        <v>0</v>
      </c>
      <c r="AD200" s="134">
        <f t="shared" si="47"/>
        <v>0</v>
      </c>
      <c r="AE200" s="134">
        <f t="shared" si="47"/>
        <v>0</v>
      </c>
      <c r="AF200" s="134">
        <f t="shared" si="47"/>
        <v>0</v>
      </c>
      <c r="AG200" s="134">
        <f t="shared" si="47"/>
        <v>0</v>
      </c>
      <c r="AH200" s="134">
        <f t="shared" si="47"/>
        <v>0</v>
      </c>
      <c r="AI200" s="134">
        <f t="shared" si="47"/>
        <v>0</v>
      </c>
      <c r="AJ200" s="23"/>
    </row>
    <row r="201" spans="3:36" s="199" customFormat="1" x14ac:dyDescent="0.25">
      <c r="C201" s="199" t="s">
        <v>372</v>
      </c>
      <c r="F201" s="134">
        <f>IF('Input sheet'!$E$21="Corridor", SUM(F195:F200), )</f>
        <v>0</v>
      </c>
      <c r="G201" s="134">
        <f>IF('Input sheet'!$E$21="Corridor", SUM(G195:G200), )</f>
        <v>0</v>
      </c>
      <c r="H201" s="134">
        <f>IF('Input sheet'!$E$21="Corridor", SUM(H195:H200), )</f>
        <v>0</v>
      </c>
      <c r="I201" s="134">
        <f>IF('Input sheet'!$E$21="Corridor", SUM(I195:I200), )</f>
        <v>0</v>
      </c>
      <c r="J201" s="134">
        <f>IF('Input sheet'!$E$21="Corridor", SUM(J195:J200), )</f>
        <v>0</v>
      </c>
      <c r="K201" s="134">
        <f>IF('Input sheet'!$E$21="Corridor", SUM(K195:K200), )</f>
        <v>0</v>
      </c>
      <c r="L201" s="134">
        <f>IF('Input sheet'!$E$21="Corridor", SUM(L195:L200), )</f>
        <v>0</v>
      </c>
      <c r="M201" s="134">
        <f>IF('Input sheet'!$E$21="Corridor", SUM(M195:M200), )</f>
        <v>0</v>
      </c>
      <c r="N201" s="134">
        <f>IF('Input sheet'!$E$21="Corridor", SUM(N195:N200), )</f>
        <v>0</v>
      </c>
      <c r="O201" s="134">
        <f>IF('Input sheet'!$E$21="Corridor", SUM(O195:O200), )</f>
        <v>0</v>
      </c>
      <c r="P201" s="134">
        <f>IF('Input sheet'!$E$21="Corridor", SUM(P195:P200), )</f>
        <v>0</v>
      </c>
      <c r="Q201" s="134">
        <f>IF('Input sheet'!$E$21="Corridor", SUM(Q195:Q200), )</f>
        <v>0</v>
      </c>
      <c r="R201" s="134">
        <f>IF('Input sheet'!$E$21="Corridor", SUM(R195:R200), )</f>
        <v>0</v>
      </c>
      <c r="S201" s="134">
        <f>IF('Input sheet'!$E$21="Corridor", SUM(S195:S200), )</f>
        <v>0</v>
      </c>
      <c r="T201" s="134">
        <f>IF('Input sheet'!$E$21="Corridor", SUM(T195:T200), )</f>
        <v>0</v>
      </c>
      <c r="U201" s="134">
        <f>IF('Input sheet'!$E$21="Corridor", SUM(U195:U200), )</f>
        <v>0</v>
      </c>
      <c r="V201" s="134">
        <f>IF('Input sheet'!$E$21="Corridor", SUM(V195:V200), )</f>
        <v>0</v>
      </c>
      <c r="W201" s="134">
        <f>IF('Input sheet'!$E$21="Corridor", SUM(W195:W200), )</f>
        <v>0</v>
      </c>
      <c r="X201" s="134">
        <f>IF('Input sheet'!$E$21="Corridor", SUM(X195:X200), )</f>
        <v>0</v>
      </c>
      <c r="Y201" s="134">
        <f>IF('Input sheet'!$E$21="Corridor", SUM(Y195:Y200), )</f>
        <v>0</v>
      </c>
      <c r="Z201" s="134">
        <f>IF('Input sheet'!$E$21="Corridor", SUM(Z195:Z200), )</f>
        <v>0</v>
      </c>
      <c r="AA201" s="134">
        <f>IF('Input sheet'!$E$21="Corridor", SUM(AA195:AA200), )</f>
        <v>0</v>
      </c>
      <c r="AB201" s="134">
        <f>IF('Input sheet'!$E$21="Corridor", SUM(AB195:AB200), )</f>
        <v>0</v>
      </c>
      <c r="AC201" s="134">
        <f>IF('Input sheet'!$E$21="Corridor", SUM(AC195:AC200), )</f>
        <v>0</v>
      </c>
      <c r="AD201" s="134">
        <f>IF('Input sheet'!$E$21="Corridor", SUM(AD195:AD200), )</f>
        <v>0</v>
      </c>
      <c r="AE201" s="134">
        <f>IF('Input sheet'!$E$21="Corridor", SUM(AE195:AE200), )</f>
        <v>0</v>
      </c>
      <c r="AF201" s="134">
        <f>IF('Input sheet'!$E$21="Corridor", SUM(AF195:AF200), )</f>
        <v>0</v>
      </c>
      <c r="AG201" s="134">
        <f>IF('Input sheet'!$E$21="Corridor", SUM(AG195:AG200), )</f>
        <v>0</v>
      </c>
      <c r="AH201" s="134">
        <f>IF('Input sheet'!$E$21="Corridor", SUM(AH195:AH200), )</f>
        <v>0</v>
      </c>
      <c r="AI201" s="134">
        <f>IF('Input sheet'!$E$21="Corridor", SUM(AI195:AI200), )</f>
        <v>0</v>
      </c>
      <c r="AJ201" s="23"/>
    </row>
    <row r="202" spans="3:36" s="11" customFormat="1" x14ac:dyDescent="0.25"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</row>
    <row r="203" spans="3:36" s="11" customFormat="1" x14ac:dyDescent="0.25">
      <c r="C203" s="28" t="s">
        <v>253</v>
      </c>
      <c r="F203" s="135">
        <f>F199</f>
        <v>0</v>
      </c>
      <c r="G203" s="135">
        <f t="shared" ref="G203:AI204" si="48">G199</f>
        <v>0</v>
      </c>
      <c r="H203" s="135">
        <f t="shared" si="48"/>
        <v>0</v>
      </c>
      <c r="I203" s="135">
        <f t="shared" si="48"/>
        <v>0</v>
      </c>
      <c r="J203" s="135">
        <f t="shared" si="48"/>
        <v>0</v>
      </c>
      <c r="K203" s="135">
        <f t="shared" si="48"/>
        <v>0</v>
      </c>
      <c r="L203" s="135">
        <f t="shared" si="48"/>
        <v>0</v>
      </c>
      <c r="M203" s="135">
        <f t="shared" si="48"/>
        <v>0</v>
      </c>
      <c r="N203" s="135">
        <f t="shared" si="48"/>
        <v>0</v>
      </c>
      <c r="O203" s="135">
        <f t="shared" si="48"/>
        <v>0</v>
      </c>
      <c r="P203" s="135">
        <f t="shared" si="48"/>
        <v>0</v>
      </c>
      <c r="Q203" s="135">
        <f t="shared" si="48"/>
        <v>0</v>
      </c>
      <c r="R203" s="135">
        <f t="shared" si="48"/>
        <v>0</v>
      </c>
      <c r="S203" s="135">
        <f t="shared" si="48"/>
        <v>0</v>
      </c>
      <c r="T203" s="135">
        <f t="shared" si="48"/>
        <v>0</v>
      </c>
      <c r="U203" s="135">
        <f t="shared" si="48"/>
        <v>0</v>
      </c>
      <c r="V203" s="135">
        <f t="shared" si="48"/>
        <v>0</v>
      </c>
      <c r="W203" s="135">
        <f t="shared" si="48"/>
        <v>0</v>
      </c>
      <c r="X203" s="135">
        <f t="shared" si="48"/>
        <v>0</v>
      </c>
      <c r="Y203" s="135">
        <f t="shared" si="48"/>
        <v>0</v>
      </c>
      <c r="Z203" s="135">
        <f t="shared" si="48"/>
        <v>0</v>
      </c>
      <c r="AA203" s="135">
        <f t="shared" si="48"/>
        <v>0</v>
      </c>
      <c r="AB203" s="135">
        <f t="shared" si="48"/>
        <v>0</v>
      </c>
      <c r="AC203" s="135">
        <f t="shared" si="48"/>
        <v>0</v>
      </c>
      <c r="AD203" s="135">
        <f t="shared" si="48"/>
        <v>0</v>
      </c>
      <c r="AE203" s="135">
        <f t="shared" si="48"/>
        <v>0</v>
      </c>
      <c r="AF203" s="135">
        <f t="shared" si="48"/>
        <v>0</v>
      </c>
      <c r="AG203" s="135">
        <f t="shared" si="48"/>
        <v>0</v>
      </c>
      <c r="AH203" s="135">
        <f t="shared" si="48"/>
        <v>0</v>
      </c>
      <c r="AI203" s="135">
        <f t="shared" si="48"/>
        <v>0</v>
      </c>
      <c r="AJ203" s="23"/>
    </row>
    <row r="204" spans="3:36" s="11" customFormat="1" x14ac:dyDescent="0.25">
      <c r="C204" s="28" t="s">
        <v>254</v>
      </c>
      <c r="F204" s="135">
        <f>F200</f>
        <v>0</v>
      </c>
      <c r="G204" s="135">
        <f t="shared" si="48"/>
        <v>0</v>
      </c>
      <c r="H204" s="135">
        <f t="shared" si="48"/>
        <v>0</v>
      </c>
      <c r="I204" s="135">
        <f t="shared" si="48"/>
        <v>0</v>
      </c>
      <c r="J204" s="135">
        <f t="shared" si="48"/>
        <v>0</v>
      </c>
      <c r="K204" s="135">
        <f t="shared" si="48"/>
        <v>0</v>
      </c>
      <c r="L204" s="135">
        <f t="shared" si="48"/>
        <v>0</v>
      </c>
      <c r="M204" s="135">
        <f t="shared" si="48"/>
        <v>0</v>
      </c>
      <c r="N204" s="135">
        <f t="shared" si="48"/>
        <v>0</v>
      </c>
      <c r="O204" s="135">
        <f t="shared" si="48"/>
        <v>0</v>
      </c>
      <c r="P204" s="135">
        <f t="shared" si="48"/>
        <v>0</v>
      </c>
      <c r="Q204" s="135">
        <f t="shared" si="48"/>
        <v>0</v>
      </c>
      <c r="R204" s="135">
        <f t="shared" si="48"/>
        <v>0</v>
      </c>
      <c r="S204" s="135">
        <f t="shared" si="48"/>
        <v>0</v>
      </c>
      <c r="T204" s="135">
        <f t="shared" si="48"/>
        <v>0</v>
      </c>
      <c r="U204" s="135">
        <f t="shared" si="48"/>
        <v>0</v>
      </c>
      <c r="V204" s="135">
        <f t="shared" si="48"/>
        <v>0</v>
      </c>
      <c r="W204" s="135">
        <f t="shared" si="48"/>
        <v>0</v>
      </c>
      <c r="X204" s="135">
        <f t="shared" si="48"/>
        <v>0</v>
      </c>
      <c r="Y204" s="135">
        <f t="shared" si="48"/>
        <v>0</v>
      </c>
      <c r="Z204" s="135">
        <f t="shared" si="48"/>
        <v>0</v>
      </c>
      <c r="AA204" s="135">
        <f t="shared" si="48"/>
        <v>0</v>
      </c>
      <c r="AB204" s="135">
        <f t="shared" si="48"/>
        <v>0</v>
      </c>
      <c r="AC204" s="135">
        <f t="shared" si="48"/>
        <v>0</v>
      </c>
      <c r="AD204" s="135">
        <f t="shared" si="48"/>
        <v>0</v>
      </c>
      <c r="AE204" s="135">
        <f t="shared" si="48"/>
        <v>0</v>
      </c>
      <c r="AF204" s="135">
        <f t="shared" si="48"/>
        <v>0</v>
      </c>
      <c r="AG204" s="135">
        <f t="shared" si="48"/>
        <v>0</v>
      </c>
      <c r="AH204" s="135">
        <f t="shared" si="48"/>
        <v>0</v>
      </c>
      <c r="AI204" s="135">
        <f t="shared" si="48"/>
        <v>0</v>
      </c>
      <c r="AJ204" s="23"/>
    </row>
    <row r="205" spans="3:36" s="11" customFormat="1" x14ac:dyDescent="0.25">
      <c r="C205" s="28" t="s">
        <v>255</v>
      </c>
      <c r="F205" s="136">
        <f t="shared" ref="F205:AI205" si="49">F203+F204</f>
        <v>0</v>
      </c>
      <c r="G205" s="136">
        <f t="shared" si="49"/>
        <v>0</v>
      </c>
      <c r="H205" s="136">
        <f t="shared" si="49"/>
        <v>0</v>
      </c>
      <c r="I205" s="136">
        <f t="shared" si="49"/>
        <v>0</v>
      </c>
      <c r="J205" s="136">
        <f t="shared" si="49"/>
        <v>0</v>
      </c>
      <c r="K205" s="136">
        <f t="shared" si="49"/>
        <v>0</v>
      </c>
      <c r="L205" s="136">
        <f t="shared" si="49"/>
        <v>0</v>
      </c>
      <c r="M205" s="136">
        <f t="shared" si="49"/>
        <v>0</v>
      </c>
      <c r="N205" s="136">
        <f t="shared" si="49"/>
        <v>0</v>
      </c>
      <c r="O205" s="136">
        <f t="shared" si="49"/>
        <v>0</v>
      </c>
      <c r="P205" s="136">
        <f t="shared" si="49"/>
        <v>0</v>
      </c>
      <c r="Q205" s="136">
        <f t="shared" si="49"/>
        <v>0</v>
      </c>
      <c r="R205" s="136">
        <f t="shared" si="49"/>
        <v>0</v>
      </c>
      <c r="S205" s="136">
        <f t="shared" si="49"/>
        <v>0</v>
      </c>
      <c r="T205" s="136">
        <f t="shared" si="49"/>
        <v>0</v>
      </c>
      <c r="U205" s="136">
        <f t="shared" si="49"/>
        <v>0</v>
      </c>
      <c r="V205" s="136">
        <f t="shared" si="49"/>
        <v>0</v>
      </c>
      <c r="W205" s="136">
        <f t="shared" si="49"/>
        <v>0</v>
      </c>
      <c r="X205" s="136">
        <f t="shared" si="49"/>
        <v>0</v>
      </c>
      <c r="Y205" s="136">
        <f t="shared" si="49"/>
        <v>0</v>
      </c>
      <c r="Z205" s="136">
        <f t="shared" si="49"/>
        <v>0</v>
      </c>
      <c r="AA205" s="136">
        <f t="shared" si="49"/>
        <v>0</v>
      </c>
      <c r="AB205" s="136">
        <f t="shared" si="49"/>
        <v>0</v>
      </c>
      <c r="AC205" s="136">
        <f t="shared" si="49"/>
        <v>0</v>
      </c>
      <c r="AD205" s="136">
        <f t="shared" si="49"/>
        <v>0</v>
      </c>
      <c r="AE205" s="136">
        <f t="shared" si="49"/>
        <v>0</v>
      </c>
      <c r="AF205" s="136">
        <f t="shared" si="49"/>
        <v>0</v>
      </c>
      <c r="AG205" s="136">
        <f t="shared" si="49"/>
        <v>0</v>
      </c>
      <c r="AH205" s="136">
        <f t="shared" si="49"/>
        <v>0</v>
      </c>
      <c r="AI205" s="136">
        <f t="shared" si="49"/>
        <v>0</v>
      </c>
      <c r="AJ205" s="23"/>
    </row>
    <row r="206" spans="3:36" s="11" customFormat="1" x14ac:dyDescent="0.25"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</row>
    <row r="207" spans="3:36" s="23" customFormat="1" x14ac:dyDescent="0.25">
      <c r="C207" s="25" t="s">
        <v>256</v>
      </c>
      <c r="F207" s="136">
        <f>IF('Input sheet'!$E$21="Corridor", F203*(1/((1+$D$2)^F$8)), )</f>
        <v>0</v>
      </c>
      <c r="G207" s="136">
        <f>IF('Input sheet'!$E$21="Corridor", G203*(1/((1+$D$2)^G$8)), )</f>
        <v>0</v>
      </c>
      <c r="H207" s="136">
        <f>IF('Input sheet'!$E$21="Corridor", H203*(1/((1+$D$2)^H$8)), )</f>
        <v>0</v>
      </c>
      <c r="I207" s="136">
        <f>IF('Input sheet'!$E$21="Corridor", I203*(1/((1+$D$2)^I$8)), )</f>
        <v>0</v>
      </c>
      <c r="J207" s="136">
        <f>IF('Input sheet'!$E$21="Corridor", J203*(1/((1+$D$2)^J$8)), )</f>
        <v>0</v>
      </c>
      <c r="K207" s="136">
        <f>IF('Input sheet'!$E$21="Corridor", K203*(1/((1+$D$2)^K$8)), )</f>
        <v>0</v>
      </c>
      <c r="L207" s="136">
        <f>IF('Input sheet'!$E$21="Corridor", L203*(1/((1+$D$2)^L$8)), )</f>
        <v>0</v>
      </c>
      <c r="M207" s="136">
        <f>IF('Input sheet'!$E$21="Corridor", M203*(1/((1+$D$2)^M$8)), )</f>
        <v>0</v>
      </c>
      <c r="N207" s="136">
        <f>IF('Input sheet'!$E$21="Corridor", N203*(1/((1+$D$2)^N$8)), )</f>
        <v>0</v>
      </c>
      <c r="O207" s="136">
        <f>IF('Input sheet'!$E$21="Corridor", O203*(1/((1+$D$2)^O$8)), )</f>
        <v>0</v>
      </c>
      <c r="P207" s="136">
        <f>IF('Input sheet'!$E$21="Corridor", P203*(1/((1+$D$2)^P$8)), )</f>
        <v>0</v>
      </c>
      <c r="Q207" s="136">
        <f>IF('Input sheet'!$E$21="Corridor", Q203*(1/((1+$D$2)^Q$8)), )</f>
        <v>0</v>
      </c>
      <c r="R207" s="136">
        <f>IF('Input sheet'!$E$21="Corridor", R203*(1/((1+$D$2)^R$8)), )</f>
        <v>0</v>
      </c>
      <c r="S207" s="136">
        <f>IF('Input sheet'!$E$21="Corridor", S203*(1/((1+$D$2)^S$8)), )</f>
        <v>0</v>
      </c>
      <c r="T207" s="136">
        <f>IF('Input sheet'!$E$21="Corridor", T203*(1/((1+$D$2)^T$8)), )</f>
        <v>0</v>
      </c>
      <c r="U207" s="136">
        <f>IF('Input sheet'!$E$21="Corridor", U203*(1/((1+$D$2)^U$8)), )</f>
        <v>0</v>
      </c>
      <c r="V207" s="136">
        <f>IF('Input sheet'!$E$21="Corridor", V203*(1/((1+$D$2)^V$8)), )</f>
        <v>0</v>
      </c>
      <c r="W207" s="136">
        <f>IF('Input sheet'!$E$21="Corridor", W203*(1/((1+$D$2)^W$8)), )</f>
        <v>0</v>
      </c>
      <c r="X207" s="136">
        <f>IF('Input sheet'!$E$21="Corridor", X203*(1/((1+$D$2)^X$8)), )</f>
        <v>0</v>
      </c>
      <c r="Y207" s="136">
        <f>IF('Input sheet'!$E$21="Corridor", Y203*(1/((1+$D$2)^Y$8)), )</f>
        <v>0</v>
      </c>
      <c r="Z207" s="136">
        <f>IF('Input sheet'!$E$21="Corridor", Z203*(1/((1+$D$2)^Z$8)), )</f>
        <v>0</v>
      </c>
      <c r="AA207" s="136">
        <f>IF('Input sheet'!$E$21="Corridor", AA203*(1/((1+$D$2)^AA$8)), )</f>
        <v>0</v>
      </c>
      <c r="AB207" s="136">
        <f>IF('Input sheet'!$E$21="Corridor", AB203*(1/((1+$D$2)^AB$8)), )</f>
        <v>0</v>
      </c>
      <c r="AC207" s="136">
        <f>IF('Input sheet'!$E$21="Corridor", AC203*(1/((1+$D$2)^AC$8)), )</f>
        <v>0</v>
      </c>
      <c r="AD207" s="136">
        <f>IF('Input sheet'!$E$21="Corridor", AD203*(1/((1+$D$2)^AD$8)), )</f>
        <v>0</v>
      </c>
      <c r="AE207" s="136">
        <f>IF('Input sheet'!$E$21="Corridor", AE203*(1/((1+$D$2)^AE$8)), )</f>
        <v>0</v>
      </c>
      <c r="AF207" s="136">
        <f>IF('Input sheet'!$E$21="Corridor", AF203*(1/((1+$D$2)^AF$8)), )</f>
        <v>0</v>
      </c>
      <c r="AG207" s="136">
        <f>IF('Input sheet'!$E$21="Corridor", AG203*(1/((1+$D$2)^AG$8)), )</f>
        <v>0</v>
      </c>
      <c r="AH207" s="136">
        <f>IF('Input sheet'!$E$21="Corridor", AH203*(1/((1+$D$2)^AH$8)), )</f>
        <v>0</v>
      </c>
      <c r="AI207" s="136">
        <f>IF('Input sheet'!$E$21="Corridor", AI203*(1/((1+$D$2)^AI$8)), )</f>
        <v>0</v>
      </c>
      <c r="AJ207" s="137">
        <f>SUM(F207:AI207)</f>
        <v>0</v>
      </c>
    </row>
    <row r="208" spans="3:36" s="23" customFormat="1" x14ac:dyDescent="0.25">
      <c r="C208" s="25" t="s">
        <v>257</v>
      </c>
      <c r="F208" s="136">
        <f>IF('Input sheet'!$E$21="Corridor",F204*(1/((1+$D$2)^F$8)), )</f>
        <v>0</v>
      </c>
      <c r="G208" s="136">
        <f>IF('Input sheet'!$E$21="Corridor",G204*(1/((1+$D$2)^G$8)), )</f>
        <v>0</v>
      </c>
      <c r="H208" s="136">
        <f>IF('Input sheet'!$E$21="Corridor",H204*(1/((1+$D$2)^H$8)), )</f>
        <v>0</v>
      </c>
      <c r="I208" s="136">
        <f>IF('Input sheet'!$E$21="Corridor",I204*(1/((1+$D$2)^I$8)), )</f>
        <v>0</v>
      </c>
      <c r="J208" s="136">
        <f>IF('Input sheet'!$E$21="Corridor",J204*(1/((1+$D$2)^J$8)), )</f>
        <v>0</v>
      </c>
      <c r="K208" s="136">
        <f>IF('Input sheet'!$E$21="Corridor",K204*(1/((1+$D$2)^K$8)), )</f>
        <v>0</v>
      </c>
      <c r="L208" s="136">
        <f>IF('Input sheet'!$E$21="Corridor",L204*(1/((1+$D$2)^L$8)), )</f>
        <v>0</v>
      </c>
      <c r="M208" s="136">
        <f>IF('Input sheet'!$E$21="Corridor",M204*(1/((1+$D$2)^M$8)), )</f>
        <v>0</v>
      </c>
      <c r="N208" s="136">
        <f>IF('Input sheet'!$E$21="Corridor",N204*(1/((1+$D$2)^N$8)), )</f>
        <v>0</v>
      </c>
      <c r="O208" s="136">
        <f>IF('Input sheet'!$E$21="Corridor",O204*(1/((1+$D$2)^O$8)), )</f>
        <v>0</v>
      </c>
      <c r="P208" s="136">
        <f>IF('Input sheet'!$E$21="Corridor",P204*(1/((1+$D$2)^P$8)), )</f>
        <v>0</v>
      </c>
      <c r="Q208" s="136">
        <f>IF('Input sheet'!$E$21="Corridor",Q204*(1/((1+$D$2)^Q$8)), )</f>
        <v>0</v>
      </c>
      <c r="R208" s="136">
        <f>IF('Input sheet'!$E$21="Corridor",R204*(1/((1+$D$2)^R$8)), )</f>
        <v>0</v>
      </c>
      <c r="S208" s="136">
        <f>IF('Input sheet'!$E$21="Corridor",S204*(1/((1+$D$2)^S$8)), )</f>
        <v>0</v>
      </c>
      <c r="T208" s="136">
        <f>IF('Input sheet'!$E$21="Corridor",T204*(1/((1+$D$2)^T$8)), )</f>
        <v>0</v>
      </c>
      <c r="U208" s="136">
        <f>IF('Input sheet'!$E$21="Corridor",U204*(1/((1+$D$2)^U$8)), )</f>
        <v>0</v>
      </c>
      <c r="V208" s="136">
        <f>IF('Input sheet'!$E$21="Corridor",V204*(1/((1+$D$2)^V$8)), )</f>
        <v>0</v>
      </c>
      <c r="W208" s="136">
        <f>IF('Input sheet'!$E$21="Corridor",W204*(1/((1+$D$2)^W$8)), )</f>
        <v>0</v>
      </c>
      <c r="X208" s="136">
        <f>IF('Input sheet'!$E$21="Corridor",X204*(1/((1+$D$2)^X$8)), )</f>
        <v>0</v>
      </c>
      <c r="Y208" s="136">
        <f>IF('Input sheet'!$E$21="Corridor",Y204*(1/((1+$D$2)^Y$8)), )</f>
        <v>0</v>
      </c>
      <c r="Z208" s="136">
        <f>IF('Input sheet'!$E$21="Corridor",Z204*(1/((1+$D$2)^Z$8)), )</f>
        <v>0</v>
      </c>
      <c r="AA208" s="136">
        <f>IF('Input sheet'!$E$21="Corridor",AA204*(1/((1+$D$2)^AA$8)), )</f>
        <v>0</v>
      </c>
      <c r="AB208" s="136">
        <f>IF('Input sheet'!$E$21="Corridor",AB204*(1/((1+$D$2)^AB$8)), )</f>
        <v>0</v>
      </c>
      <c r="AC208" s="136">
        <f>IF('Input sheet'!$E$21="Corridor",AC204*(1/((1+$D$2)^AC$8)), )</f>
        <v>0</v>
      </c>
      <c r="AD208" s="136">
        <f>IF('Input sheet'!$E$21="Corridor",AD204*(1/((1+$D$2)^AD$8)), )</f>
        <v>0</v>
      </c>
      <c r="AE208" s="136">
        <f>IF('Input sheet'!$E$21="Corridor",AE204*(1/((1+$D$2)^AE$8)), )</f>
        <v>0</v>
      </c>
      <c r="AF208" s="136">
        <f>IF('Input sheet'!$E$21="Corridor",AF204*(1/((1+$D$2)^AF$8)), )</f>
        <v>0</v>
      </c>
      <c r="AG208" s="136">
        <f>IF('Input sheet'!$E$21="Corridor",AG204*(1/((1+$D$2)^AG$8)), )</f>
        <v>0</v>
      </c>
      <c r="AH208" s="136">
        <f>IF('Input sheet'!$E$21="Corridor",AH204*(1/((1+$D$2)^AH$8)), )</f>
        <v>0</v>
      </c>
      <c r="AI208" s="136">
        <f>IF('Input sheet'!$E$21="Corridor",AI204*(1/((1+$D$2)^AI$8)), )</f>
        <v>0</v>
      </c>
      <c r="AJ208" s="137">
        <f>SUM(F208:AI208)</f>
        <v>0</v>
      </c>
    </row>
    <row r="209" spans="3:36" s="23" customFormat="1" x14ac:dyDescent="0.25">
      <c r="C209" s="25" t="s">
        <v>258</v>
      </c>
      <c r="F209" s="136">
        <f>F208*$D$35</f>
        <v>0</v>
      </c>
      <c r="G209" s="136">
        <f t="shared" ref="G209:AI209" si="50">G208*$D$35</f>
        <v>0</v>
      </c>
      <c r="H209" s="136">
        <f t="shared" si="50"/>
        <v>0</v>
      </c>
      <c r="I209" s="136">
        <f t="shared" si="50"/>
        <v>0</v>
      </c>
      <c r="J209" s="136">
        <f t="shared" si="50"/>
        <v>0</v>
      </c>
      <c r="K209" s="136">
        <f t="shared" si="50"/>
        <v>0</v>
      </c>
      <c r="L209" s="136">
        <f t="shared" si="50"/>
        <v>0</v>
      </c>
      <c r="M209" s="136">
        <f t="shared" si="50"/>
        <v>0</v>
      </c>
      <c r="N209" s="136">
        <f t="shared" si="50"/>
        <v>0</v>
      </c>
      <c r="O209" s="136">
        <f t="shared" si="50"/>
        <v>0</v>
      </c>
      <c r="P209" s="136">
        <f t="shared" si="50"/>
        <v>0</v>
      </c>
      <c r="Q209" s="136">
        <f t="shared" si="50"/>
        <v>0</v>
      </c>
      <c r="R209" s="136">
        <f t="shared" si="50"/>
        <v>0</v>
      </c>
      <c r="S209" s="136">
        <f t="shared" si="50"/>
        <v>0</v>
      </c>
      <c r="T209" s="136">
        <f t="shared" si="50"/>
        <v>0</v>
      </c>
      <c r="U209" s="136">
        <f t="shared" si="50"/>
        <v>0</v>
      </c>
      <c r="V209" s="136">
        <f t="shared" si="50"/>
        <v>0</v>
      </c>
      <c r="W209" s="136">
        <f t="shared" si="50"/>
        <v>0</v>
      </c>
      <c r="X209" s="136">
        <f t="shared" si="50"/>
        <v>0</v>
      </c>
      <c r="Y209" s="136">
        <f t="shared" si="50"/>
        <v>0</v>
      </c>
      <c r="Z209" s="136">
        <f t="shared" si="50"/>
        <v>0</v>
      </c>
      <c r="AA209" s="136">
        <f t="shared" si="50"/>
        <v>0</v>
      </c>
      <c r="AB209" s="136">
        <f t="shared" si="50"/>
        <v>0</v>
      </c>
      <c r="AC209" s="136">
        <f t="shared" si="50"/>
        <v>0</v>
      </c>
      <c r="AD209" s="136">
        <f t="shared" si="50"/>
        <v>0</v>
      </c>
      <c r="AE209" s="136">
        <f t="shared" si="50"/>
        <v>0</v>
      </c>
      <c r="AF209" s="136">
        <f t="shared" si="50"/>
        <v>0</v>
      </c>
      <c r="AG209" s="136">
        <f t="shared" si="50"/>
        <v>0</v>
      </c>
      <c r="AH209" s="136">
        <f t="shared" si="50"/>
        <v>0</v>
      </c>
      <c r="AI209" s="136">
        <f t="shared" si="50"/>
        <v>0</v>
      </c>
      <c r="AJ209" s="137">
        <f>SUM(F209:AI209)</f>
        <v>0</v>
      </c>
    </row>
    <row r="210" spans="3:36" s="23" customFormat="1" x14ac:dyDescent="0.25">
      <c r="C210" s="25" t="s">
        <v>259</v>
      </c>
      <c r="F210" s="136">
        <f>F208*$D$36</f>
        <v>0</v>
      </c>
      <c r="G210" s="136">
        <f t="shared" ref="G210:AI210" si="51">G208*$D$36</f>
        <v>0</v>
      </c>
      <c r="H210" s="136">
        <f t="shared" si="51"/>
        <v>0</v>
      </c>
      <c r="I210" s="136">
        <f t="shared" si="51"/>
        <v>0</v>
      </c>
      <c r="J210" s="136">
        <f t="shared" si="51"/>
        <v>0</v>
      </c>
      <c r="K210" s="136">
        <f t="shared" si="51"/>
        <v>0</v>
      </c>
      <c r="L210" s="136">
        <f t="shared" si="51"/>
        <v>0</v>
      </c>
      <c r="M210" s="136">
        <f t="shared" si="51"/>
        <v>0</v>
      </c>
      <c r="N210" s="136">
        <f t="shared" si="51"/>
        <v>0</v>
      </c>
      <c r="O210" s="136">
        <f t="shared" si="51"/>
        <v>0</v>
      </c>
      <c r="P210" s="136">
        <f t="shared" si="51"/>
        <v>0</v>
      </c>
      <c r="Q210" s="136">
        <f t="shared" si="51"/>
        <v>0</v>
      </c>
      <c r="R210" s="136">
        <f t="shared" si="51"/>
        <v>0</v>
      </c>
      <c r="S210" s="136">
        <f t="shared" si="51"/>
        <v>0</v>
      </c>
      <c r="T210" s="136">
        <f t="shared" si="51"/>
        <v>0</v>
      </c>
      <c r="U210" s="136">
        <f t="shared" si="51"/>
        <v>0</v>
      </c>
      <c r="V210" s="136">
        <f t="shared" si="51"/>
        <v>0</v>
      </c>
      <c r="W210" s="136">
        <f t="shared" si="51"/>
        <v>0</v>
      </c>
      <c r="X210" s="136">
        <f t="shared" si="51"/>
        <v>0</v>
      </c>
      <c r="Y210" s="136">
        <f t="shared" si="51"/>
        <v>0</v>
      </c>
      <c r="Z210" s="136">
        <f t="shared" si="51"/>
        <v>0</v>
      </c>
      <c r="AA210" s="136">
        <f t="shared" si="51"/>
        <v>0</v>
      </c>
      <c r="AB210" s="136">
        <f t="shared" si="51"/>
        <v>0</v>
      </c>
      <c r="AC210" s="136">
        <f t="shared" si="51"/>
        <v>0</v>
      </c>
      <c r="AD210" s="136">
        <f t="shared" si="51"/>
        <v>0</v>
      </c>
      <c r="AE210" s="136">
        <f t="shared" si="51"/>
        <v>0</v>
      </c>
      <c r="AF210" s="136">
        <f t="shared" si="51"/>
        <v>0</v>
      </c>
      <c r="AG210" s="136">
        <f t="shared" si="51"/>
        <v>0</v>
      </c>
      <c r="AH210" s="136">
        <f t="shared" si="51"/>
        <v>0</v>
      </c>
      <c r="AI210" s="136">
        <f t="shared" si="51"/>
        <v>0</v>
      </c>
      <c r="AJ210" s="137">
        <f>SUM(F210:AI210)</f>
        <v>0</v>
      </c>
    </row>
    <row r="211" spans="3:36" s="23" customFormat="1" x14ac:dyDescent="0.25">
      <c r="C211" s="25" t="s">
        <v>260</v>
      </c>
      <c r="F211" s="136">
        <f>IF('Input sheet'!$E$21="Corridor",F205*(1/((1+$D$2)^F$8)), )</f>
        <v>0</v>
      </c>
      <c r="G211" s="136">
        <f>IF('Input sheet'!$E$21="Corridor",G205*(1/((1+$D$2)^G$8)), )</f>
        <v>0</v>
      </c>
      <c r="H211" s="136">
        <f>IF('Input sheet'!$E$21="Corridor",H205*(1/((1+$D$2)^H$8)), )</f>
        <v>0</v>
      </c>
      <c r="I211" s="136">
        <f>IF('Input sheet'!$E$21="Corridor",I205*(1/((1+$D$2)^I$8)), )</f>
        <v>0</v>
      </c>
      <c r="J211" s="136">
        <f>IF('Input sheet'!$E$21="Corridor",J205*(1/((1+$D$2)^J$8)), )</f>
        <v>0</v>
      </c>
      <c r="K211" s="136">
        <f>IF('Input sheet'!$E$21="Corridor",K205*(1/((1+$D$2)^K$8)), )</f>
        <v>0</v>
      </c>
      <c r="L211" s="136">
        <f>IF('Input sheet'!$E$21="Corridor",L205*(1/((1+$D$2)^L$8)), )</f>
        <v>0</v>
      </c>
      <c r="M211" s="136">
        <f>IF('Input sheet'!$E$21="Corridor",M205*(1/((1+$D$2)^M$8)), )</f>
        <v>0</v>
      </c>
      <c r="N211" s="136">
        <f>IF('Input sheet'!$E$21="Corridor",N205*(1/((1+$D$2)^N$8)), )</f>
        <v>0</v>
      </c>
      <c r="O211" s="136">
        <f>IF('Input sheet'!$E$21="Corridor",O205*(1/((1+$D$2)^O$8)), )</f>
        <v>0</v>
      </c>
      <c r="P211" s="136">
        <f>IF('Input sheet'!$E$21="Corridor",P205*(1/((1+$D$2)^P$8)), )</f>
        <v>0</v>
      </c>
      <c r="Q211" s="136">
        <f>IF('Input sheet'!$E$21="Corridor",Q205*(1/((1+$D$2)^Q$8)), )</f>
        <v>0</v>
      </c>
      <c r="R211" s="136">
        <f>IF('Input sheet'!$E$21="Corridor",R205*(1/((1+$D$2)^R$8)), )</f>
        <v>0</v>
      </c>
      <c r="S211" s="136">
        <f>IF('Input sheet'!$E$21="Corridor",S205*(1/((1+$D$2)^S$8)), )</f>
        <v>0</v>
      </c>
      <c r="T211" s="136">
        <f>IF('Input sheet'!$E$21="Corridor",T205*(1/((1+$D$2)^T$8)), )</f>
        <v>0</v>
      </c>
      <c r="U211" s="136">
        <f>IF('Input sheet'!$E$21="Corridor",U205*(1/((1+$D$2)^U$8)), )</f>
        <v>0</v>
      </c>
      <c r="V211" s="136">
        <f>IF('Input sheet'!$E$21="Corridor",V205*(1/((1+$D$2)^V$8)), )</f>
        <v>0</v>
      </c>
      <c r="W211" s="136">
        <f>IF('Input sheet'!$E$21="Corridor",W205*(1/((1+$D$2)^W$8)), )</f>
        <v>0</v>
      </c>
      <c r="X211" s="136">
        <f>IF('Input sheet'!$E$21="Corridor",X205*(1/((1+$D$2)^X$8)), )</f>
        <v>0</v>
      </c>
      <c r="Y211" s="136">
        <f>IF('Input sheet'!$E$21="Corridor",Y205*(1/((1+$D$2)^Y$8)), )</f>
        <v>0</v>
      </c>
      <c r="Z211" s="136">
        <f>IF('Input sheet'!$E$21="Corridor",Z205*(1/((1+$D$2)^Z$8)), )</f>
        <v>0</v>
      </c>
      <c r="AA211" s="136">
        <f>IF('Input sheet'!$E$21="Corridor",AA205*(1/((1+$D$2)^AA$8)), )</f>
        <v>0</v>
      </c>
      <c r="AB211" s="136">
        <f>IF('Input sheet'!$E$21="Corridor",AB205*(1/((1+$D$2)^AB$8)), )</f>
        <v>0</v>
      </c>
      <c r="AC211" s="136">
        <f>IF('Input sheet'!$E$21="Corridor",AC205*(1/((1+$D$2)^AC$8)), )</f>
        <v>0</v>
      </c>
      <c r="AD211" s="136">
        <f>IF('Input sheet'!$E$21="Corridor",AD205*(1/((1+$D$2)^AD$8)), )</f>
        <v>0</v>
      </c>
      <c r="AE211" s="136">
        <f>IF('Input sheet'!$E$21="Corridor",AE205*(1/((1+$D$2)^AE$8)), )</f>
        <v>0</v>
      </c>
      <c r="AF211" s="136">
        <f>IF('Input sheet'!$E$21="Corridor",AF205*(1/((1+$D$2)^AF$8)), )</f>
        <v>0</v>
      </c>
      <c r="AG211" s="136">
        <f>IF('Input sheet'!$E$21="Corridor",AG205*(1/((1+$D$2)^AG$8)), )</f>
        <v>0</v>
      </c>
      <c r="AH211" s="136">
        <f>IF('Input sheet'!$E$21="Corridor",AH205*(1/((1+$D$2)^AH$8)), )</f>
        <v>0</v>
      </c>
      <c r="AI211" s="136">
        <f>IF('Input sheet'!$E$21="Corridor",AI205*(1/((1+$D$2)^AI$8)), )</f>
        <v>0</v>
      </c>
      <c r="AJ211" s="137">
        <f>SUM(F211:AI211)</f>
        <v>0</v>
      </c>
    </row>
    <row r="212" spans="3:36" s="23" customFormat="1" x14ac:dyDescent="0.25"/>
    <row r="213" spans="3:36" s="23" customFormat="1" x14ac:dyDescent="0.25">
      <c r="C213" s="142" t="s">
        <v>261</v>
      </c>
      <c r="F213" s="136">
        <f>F195+F197+F199</f>
        <v>0</v>
      </c>
      <c r="G213" s="136">
        <f t="shared" ref="G213:AI214" si="52">G195+G197+G199</f>
        <v>0</v>
      </c>
      <c r="H213" s="136">
        <f t="shared" si="52"/>
        <v>0</v>
      </c>
      <c r="I213" s="136">
        <f t="shared" si="52"/>
        <v>0</v>
      </c>
      <c r="J213" s="136">
        <f t="shared" si="52"/>
        <v>0</v>
      </c>
      <c r="K213" s="136">
        <f t="shared" si="52"/>
        <v>0</v>
      </c>
      <c r="L213" s="136">
        <f t="shared" si="52"/>
        <v>0</v>
      </c>
      <c r="M213" s="136">
        <f t="shared" si="52"/>
        <v>0</v>
      </c>
      <c r="N213" s="136">
        <f t="shared" si="52"/>
        <v>0</v>
      </c>
      <c r="O213" s="136">
        <f t="shared" si="52"/>
        <v>0</v>
      </c>
      <c r="P213" s="136">
        <f t="shared" si="52"/>
        <v>0</v>
      </c>
      <c r="Q213" s="136">
        <f t="shared" si="52"/>
        <v>0</v>
      </c>
      <c r="R213" s="136">
        <f t="shared" si="52"/>
        <v>0</v>
      </c>
      <c r="S213" s="136">
        <f t="shared" si="52"/>
        <v>0</v>
      </c>
      <c r="T213" s="136">
        <f t="shared" si="52"/>
        <v>0</v>
      </c>
      <c r="U213" s="136">
        <f t="shared" si="52"/>
        <v>0</v>
      </c>
      <c r="V213" s="136">
        <f t="shared" si="52"/>
        <v>0</v>
      </c>
      <c r="W213" s="136">
        <f t="shared" si="52"/>
        <v>0</v>
      </c>
      <c r="X213" s="136">
        <f t="shared" si="52"/>
        <v>0</v>
      </c>
      <c r="Y213" s="136">
        <f t="shared" si="52"/>
        <v>0</v>
      </c>
      <c r="Z213" s="136">
        <f t="shared" si="52"/>
        <v>0</v>
      </c>
      <c r="AA213" s="136">
        <f t="shared" si="52"/>
        <v>0</v>
      </c>
      <c r="AB213" s="136">
        <f t="shared" si="52"/>
        <v>0</v>
      </c>
      <c r="AC213" s="136">
        <f t="shared" si="52"/>
        <v>0</v>
      </c>
      <c r="AD213" s="136">
        <f t="shared" si="52"/>
        <v>0</v>
      </c>
      <c r="AE213" s="136">
        <f t="shared" si="52"/>
        <v>0</v>
      </c>
      <c r="AF213" s="136">
        <f t="shared" si="52"/>
        <v>0</v>
      </c>
      <c r="AG213" s="136">
        <f t="shared" si="52"/>
        <v>0</v>
      </c>
      <c r="AH213" s="136">
        <f t="shared" si="52"/>
        <v>0</v>
      </c>
      <c r="AI213" s="136">
        <f t="shared" si="52"/>
        <v>0</v>
      </c>
    </row>
    <row r="214" spans="3:36" s="23" customFormat="1" x14ac:dyDescent="0.25">
      <c r="C214" s="142" t="s">
        <v>262</v>
      </c>
      <c r="F214" s="136">
        <f>F196+F198+F200</f>
        <v>0</v>
      </c>
      <c r="G214" s="136">
        <f t="shared" si="52"/>
        <v>0</v>
      </c>
      <c r="H214" s="136">
        <f t="shared" si="52"/>
        <v>0</v>
      </c>
      <c r="I214" s="136">
        <f t="shared" si="52"/>
        <v>0</v>
      </c>
      <c r="J214" s="136">
        <f t="shared" si="52"/>
        <v>0</v>
      </c>
      <c r="K214" s="136">
        <f t="shared" si="52"/>
        <v>0</v>
      </c>
      <c r="L214" s="136">
        <f t="shared" si="52"/>
        <v>0</v>
      </c>
      <c r="M214" s="136">
        <f t="shared" si="52"/>
        <v>0</v>
      </c>
      <c r="N214" s="136">
        <f t="shared" si="52"/>
        <v>0</v>
      </c>
      <c r="O214" s="136">
        <f t="shared" si="52"/>
        <v>0</v>
      </c>
      <c r="P214" s="136">
        <f t="shared" si="52"/>
        <v>0</v>
      </c>
      <c r="Q214" s="136">
        <f t="shared" si="52"/>
        <v>0</v>
      </c>
      <c r="R214" s="136">
        <f t="shared" si="52"/>
        <v>0</v>
      </c>
      <c r="S214" s="136">
        <f t="shared" si="52"/>
        <v>0</v>
      </c>
      <c r="T214" s="136">
        <f t="shared" si="52"/>
        <v>0</v>
      </c>
      <c r="U214" s="136">
        <f t="shared" si="52"/>
        <v>0</v>
      </c>
      <c r="V214" s="136">
        <f t="shared" si="52"/>
        <v>0</v>
      </c>
      <c r="W214" s="136">
        <f t="shared" si="52"/>
        <v>0</v>
      </c>
      <c r="X214" s="136">
        <f t="shared" si="52"/>
        <v>0</v>
      </c>
      <c r="Y214" s="136">
        <f t="shared" si="52"/>
        <v>0</v>
      </c>
      <c r="Z214" s="136">
        <f t="shared" si="52"/>
        <v>0</v>
      </c>
      <c r="AA214" s="136">
        <f t="shared" si="52"/>
        <v>0</v>
      </c>
      <c r="AB214" s="136">
        <f t="shared" si="52"/>
        <v>0</v>
      </c>
      <c r="AC214" s="136">
        <f t="shared" si="52"/>
        <v>0</v>
      </c>
      <c r="AD214" s="136">
        <f t="shared" si="52"/>
        <v>0</v>
      </c>
      <c r="AE214" s="136">
        <f t="shared" si="52"/>
        <v>0</v>
      </c>
      <c r="AF214" s="136">
        <f t="shared" si="52"/>
        <v>0</v>
      </c>
      <c r="AG214" s="136">
        <f t="shared" si="52"/>
        <v>0</v>
      </c>
      <c r="AH214" s="136">
        <f t="shared" si="52"/>
        <v>0</v>
      </c>
      <c r="AI214" s="136">
        <f t="shared" si="52"/>
        <v>0</v>
      </c>
    </row>
    <row r="215" spans="3:36" s="23" customFormat="1" x14ac:dyDescent="0.25">
      <c r="C215" s="142" t="s">
        <v>263</v>
      </c>
      <c r="F215" s="136">
        <f>SUM(F213:F214)</f>
        <v>0</v>
      </c>
      <c r="G215" s="136">
        <f t="shared" ref="G215:AI215" si="53">SUM(G213:G214)</f>
        <v>0</v>
      </c>
      <c r="H215" s="136">
        <f t="shared" si="53"/>
        <v>0</v>
      </c>
      <c r="I215" s="136">
        <f t="shared" si="53"/>
        <v>0</v>
      </c>
      <c r="J215" s="136">
        <f t="shared" si="53"/>
        <v>0</v>
      </c>
      <c r="K215" s="136">
        <f t="shared" si="53"/>
        <v>0</v>
      </c>
      <c r="L215" s="136">
        <f t="shared" si="53"/>
        <v>0</v>
      </c>
      <c r="M215" s="136">
        <f t="shared" si="53"/>
        <v>0</v>
      </c>
      <c r="N215" s="136">
        <f t="shared" si="53"/>
        <v>0</v>
      </c>
      <c r="O215" s="136">
        <f t="shared" si="53"/>
        <v>0</v>
      </c>
      <c r="P215" s="136">
        <f t="shared" si="53"/>
        <v>0</v>
      </c>
      <c r="Q215" s="136">
        <f t="shared" si="53"/>
        <v>0</v>
      </c>
      <c r="R215" s="136">
        <f t="shared" si="53"/>
        <v>0</v>
      </c>
      <c r="S215" s="136">
        <f t="shared" si="53"/>
        <v>0</v>
      </c>
      <c r="T215" s="136">
        <f t="shared" si="53"/>
        <v>0</v>
      </c>
      <c r="U215" s="136">
        <f t="shared" si="53"/>
        <v>0</v>
      </c>
      <c r="V215" s="136">
        <f t="shared" si="53"/>
        <v>0</v>
      </c>
      <c r="W215" s="136">
        <f t="shared" si="53"/>
        <v>0</v>
      </c>
      <c r="X215" s="136">
        <f t="shared" si="53"/>
        <v>0</v>
      </c>
      <c r="Y215" s="136">
        <f t="shared" si="53"/>
        <v>0</v>
      </c>
      <c r="Z215" s="136">
        <f t="shared" si="53"/>
        <v>0</v>
      </c>
      <c r="AA215" s="136">
        <f t="shared" si="53"/>
        <v>0</v>
      </c>
      <c r="AB215" s="136">
        <f t="shared" si="53"/>
        <v>0</v>
      </c>
      <c r="AC215" s="136">
        <f t="shared" si="53"/>
        <v>0</v>
      </c>
      <c r="AD215" s="136">
        <f t="shared" si="53"/>
        <v>0</v>
      </c>
      <c r="AE215" s="136">
        <f t="shared" si="53"/>
        <v>0</v>
      </c>
      <c r="AF215" s="136">
        <f t="shared" si="53"/>
        <v>0</v>
      </c>
      <c r="AG215" s="136">
        <f t="shared" si="53"/>
        <v>0</v>
      </c>
      <c r="AH215" s="136">
        <f t="shared" si="53"/>
        <v>0</v>
      </c>
      <c r="AI215" s="136">
        <f t="shared" si="53"/>
        <v>0</v>
      </c>
    </row>
    <row r="216" spans="3:36" s="23" customFormat="1" x14ac:dyDescent="0.25"/>
    <row r="217" spans="3:36" s="23" customFormat="1" x14ac:dyDescent="0.25">
      <c r="C217" s="25" t="s">
        <v>264</v>
      </c>
      <c r="F217" s="136">
        <f>IF('Input sheet'!$E$21="Corridor",F213*(1/((1+$D$2)^F$8)), )</f>
        <v>0</v>
      </c>
      <c r="G217" s="136">
        <f>IF('Input sheet'!$E$21="Corridor",G213*(1/((1+$D$2)^G$8)), )</f>
        <v>0</v>
      </c>
      <c r="H217" s="136">
        <f>IF('Input sheet'!$E$21="Corridor",H213*(1/((1+$D$2)^H$8)), )</f>
        <v>0</v>
      </c>
      <c r="I217" s="136">
        <f>IF('Input sheet'!$E$21="Corridor",I213*(1/((1+$D$2)^I$8)), )</f>
        <v>0</v>
      </c>
      <c r="J217" s="136">
        <f>IF('Input sheet'!$E$21="Corridor",J213*(1/((1+$D$2)^J$8)), )</f>
        <v>0</v>
      </c>
      <c r="K217" s="136">
        <f>IF('Input sheet'!$E$21="Corridor",K213*(1/((1+$D$2)^K$8)), )</f>
        <v>0</v>
      </c>
      <c r="L217" s="136">
        <f>IF('Input sheet'!$E$21="Corridor",L213*(1/((1+$D$2)^L$8)), )</f>
        <v>0</v>
      </c>
      <c r="M217" s="136">
        <f>IF('Input sheet'!$E$21="Corridor",M213*(1/((1+$D$2)^M$8)), )</f>
        <v>0</v>
      </c>
      <c r="N217" s="136">
        <f>IF('Input sheet'!$E$21="Corridor",N213*(1/((1+$D$2)^N$8)), )</f>
        <v>0</v>
      </c>
      <c r="O217" s="136">
        <f>IF('Input sheet'!$E$21="Corridor",O213*(1/((1+$D$2)^O$8)), )</f>
        <v>0</v>
      </c>
      <c r="P217" s="136">
        <f>IF('Input sheet'!$E$21="Corridor",P213*(1/((1+$D$2)^P$8)), )</f>
        <v>0</v>
      </c>
      <c r="Q217" s="136">
        <f>IF('Input sheet'!$E$21="Corridor",Q213*(1/((1+$D$2)^Q$8)), )</f>
        <v>0</v>
      </c>
      <c r="R217" s="136">
        <f>IF('Input sheet'!$E$21="Corridor",R213*(1/((1+$D$2)^R$8)), )</f>
        <v>0</v>
      </c>
      <c r="S217" s="136">
        <f>IF('Input sheet'!$E$21="Corridor",S213*(1/((1+$D$2)^S$8)), )</f>
        <v>0</v>
      </c>
      <c r="T217" s="136">
        <f>IF('Input sheet'!$E$21="Corridor",T213*(1/((1+$D$2)^T$8)), )</f>
        <v>0</v>
      </c>
      <c r="U217" s="136">
        <f>IF('Input sheet'!$E$21="Corridor",U213*(1/((1+$D$2)^U$8)), )</f>
        <v>0</v>
      </c>
      <c r="V217" s="136">
        <f>IF('Input sheet'!$E$21="Corridor",V213*(1/((1+$D$2)^V$8)), )</f>
        <v>0</v>
      </c>
      <c r="W217" s="136">
        <f>IF('Input sheet'!$E$21="Corridor",W213*(1/((1+$D$2)^W$8)), )</f>
        <v>0</v>
      </c>
      <c r="X217" s="136">
        <f>IF('Input sheet'!$E$21="Corridor",X213*(1/((1+$D$2)^X$8)), )</f>
        <v>0</v>
      </c>
      <c r="Y217" s="136">
        <f>IF('Input sheet'!$E$21="Corridor",Y213*(1/((1+$D$2)^Y$8)), )</f>
        <v>0</v>
      </c>
      <c r="Z217" s="136">
        <f>IF('Input sheet'!$E$21="Corridor",Z213*(1/((1+$D$2)^Z$8)), )</f>
        <v>0</v>
      </c>
      <c r="AA217" s="136">
        <f>IF('Input sheet'!$E$21="Corridor",AA213*(1/((1+$D$2)^AA$8)), )</f>
        <v>0</v>
      </c>
      <c r="AB217" s="136">
        <f>IF('Input sheet'!$E$21="Corridor",AB213*(1/((1+$D$2)^AB$8)), )</f>
        <v>0</v>
      </c>
      <c r="AC217" s="136">
        <f>IF('Input sheet'!$E$21="Corridor",AC213*(1/((1+$D$2)^AC$8)), )</f>
        <v>0</v>
      </c>
      <c r="AD217" s="136">
        <f>IF('Input sheet'!$E$21="Corridor",AD213*(1/((1+$D$2)^AD$8)), )</f>
        <v>0</v>
      </c>
      <c r="AE217" s="136">
        <f>IF('Input sheet'!$E$21="Corridor",AE213*(1/((1+$D$2)^AE$8)), )</f>
        <v>0</v>
      </c>
      <c r="AF217" s="136">
        <f>IF('Input sheet'!$E$21="Corridor",AF213*(1/((1+$D$2)^AF$8)), )</f>
        <v>0</v>
      </c>
      <c r="AG217" s="136">
        <f>IF('Input sheet'!$E$21="Corridor",AG213*(1/((1+$D$2)^AG$8)), )</f>
        <v>0</v>
      </c>
      <c r="AH217" s="136">
        <f>IF('Input sheet'!$E$21="Corridor",AH213*(1/((1+$D$2)^AH$8)), )</f>
        <v>0</v>
      </c>
      <c r="AI217" s="136">
        <f>IF('Input sheet'!$E$21="Corridor",AI213*(1/((1+$D$2)^AI$8)), )</f>
        <v>0</v>
      </c>
      <c r="AJ217" s="137">
        <f>SUM(F217:AI217)</f>
        <v>0</v>
      </c>
    </row>
    <row r="218" spans="3:36" s="23" customFormat="1" x14ac:dyDescent="0.25">
      <c r="C218" s="25" t="s">
        <v>265</v>
      </c>
      <c r="F218" s="136">
        <f>IF('Input sheet'!$E$21="Corridor",F214*(1/((1+$D$2)^F$8)), )</f>
        <v>0</v>
      </c>
      <c r="G218" s="136">
        <f>IF('Input sheet'!$E$21="Corridor",G214*(1/((1+$D$2)^G$8)), )</f>
        <v>0</v>
      </c>
      <c r="H218" s="136">
        <f>IF('Input sheet'!$E$21="Corridor",H214*(1/((1+$D$2)^H$8)), )</f>
        <v>0</v>
      </c>
      <c r="I218" s="136">
        <f>IF('Input sheet'!$E$21="Corridor",I214*(1/((1+$D$2)^I$8)), )</f>
        <v>0</v>
      </c>
      <c r="J218" s="136">
        <f>IF('Input sheet'!$E$21="Corridor",J214*(1/((1+$D$2)^J$8)), )</f>
        <v>0</v>
      </c>
      <c r="K218" s="136">
        <f>IF('Input sheet'!$E$21="Corridor",K214*(1/((1+$D$2)^K$8)), )</f>
        <v>0</v>
      </c>
      <c r="L218" s="136">
        <f>IF('Input sheet'!$E$21="Corridor",L214*(1/((1+$D$2)^L$8)), )</f>
        <v>0</v>
      </c>
      <c r="M218" s="136">
        <f>IF('Input sheet'!$E$21="Corridor",M214*(1/((1+$D$2)^M$8)), )</f>
        <v>0</v>
      </c>
      <c r="N218" s="136">
        <f>IF('Input sheet'!$E$21="Corridor",N214*(1/((1+$D$2)^N$8)), )</f>
        <v>0</v>
      </c>
      <c r="O218" s="136">
        <f>IF('Input sheet'!$E$21="Corridor",O214*(1/((1+$D$2)^O$8)), )</f>
        <v>0</v>
      </c>
      <c r="P218" s="136">
        <f>IF('Input sheet'!$E$21="Corridor",P214*(1/((1+$D$2)^P$8)), )</f>
        <v>0</v>
      </c>
      <c r="Q218" s="136">
        <f>IF('Input sheet'!$E$21="Corridor",Q214*(1/((1+$D$2)^Q$8)), )</f>
        <v>0</v>
      </c>
      <c r="R218" s="136">
        <f>IF('Input sheet'!$E$21="Corridor",R214*(1/((1+$D$2)^R$8)), )</f>
        <v>0</v>
      </c>
      <c r="S218" s="136">
        <f>IF('Input sheet'!$E$21="Corridor",S214*(1/((1+$D$2)^S$8)), )</f>
        <v>0</v>
      </c>
      <c r="T218" s="136">
        <f>IF('Input sheet'!$E$21="Corridor",T214*(1/((1+$D$2)^T$8)), )</f>
        <v>0</v>
      </c>
      <c r="U218" s="136">
        <f>IF('Input sheet'!$E$21="Corridor",U214*(1/((1+$D$2)^U$8)), )</f>
        <v>0</v>
      </c>
      <c r="V218" s="136">
        <f>IF('Input sheet'!$E$21="Corridor",V214*(1/((1+$D$2)^V$8)), )</f>
        <v>0</v>
      </c>
      <c r="W218" s="136">
        <f>IF('Input sheet'!$E$21="Corridor",W214*(1/((1+$D$2)^W$8)), )</f>
        <v>0</v>
      </c>
      <c r="X218" s="136">
        <f>IF('Input sheet'!$E$21="Corridor",X214*(1/((1+$D$2)^X$8)), )</f>
        <v>0</v>
      </c>
      <c r="Y218" s="136">
        <f>IF('Input sheet'!$E$21="Corridor",Y214*(1/((1+$D$2)^Y$8)), )</f>
        <v>0</v>
      </c>
      <c r="Z218" s="136">
        <f>IF('Input sheet'!$E$21="Corridor",Z214*(1/((1+$D$2)^Z$8)), )</f>
        <v>0</v>
      </c>
      <c r="AA218" s="136">
        <f>IF('Input sheet'!$E$21="Corridor",AA214*(1/((1+$D$2)^AA$8)), )</f>
        <v>0</v>
      </c>
      <c r="AB218" s="136">
        <f>IF('Input sheet'!$E$21="Corridor",AB214*(1/((1+$D$2)^AB$8)), )</f>
        <v>0</v>
      </c>
      <c r="AC218" s="136">
        <f>IF('Input sheet'!$E$21="Corridor",AC214*(1/((1+$D$2)^AC$8)), )</f>
        <v>0</v>
      </c>
      <c r="AD218" s="136">
        <f>IF('Input sheet'!$E$21="Corridor",AD214*(1/((1+$D$2)^AD$8)), )</f>
        <v>0</v>
      </c>
      <c r="AE218" s="136">
        <f>IF('Input sheet'!$E$21="Corridor",AE214*(1/((1+$D$2)^AE$8)), )</f>
        <v>0</v>
      </c>
      <c r="AF218" s="136">
        <f>IF('Input sheet'!$E$21="Corridor",AF214*(1/((1+$D$2)^AF$8)), )</f>
        <v>0</v>
      </c>
      <c r="AG218" s="136">
        <f>IF('Input sheet'!$E$21="Corridor",AG214*(1/((1+$D$2)^AG$8)), )</f>
        <v>0</v>
      </c>
      <c r="AH218" s="136">
        <f>IF('Input sheet'!$E$21="Corridor",AH214*(1/((1+$D$2)^AH$8)), )</f>
        <v>0</v>
      </c>
      <c r="AI218" s="136">
        <f>IF('Input sheet'!$E$21="Corridor",AI214*(1/((1+$D$2)^AI$8)), )</f>
        <v>0</v>
      </c>
      <c r="AJ218" s="137">
        <f>SUM(F218:AI218)</f>
        <v>0</v>
      </c>
    </row>
    <row r="219" spans="3:36" s="23" customFormat="1" x14ac:dyDescent="0.25">
      <c r="C219" s="25" t="s">
        <v>266</v>
      </c>
      <c r="F219" s="136">
        <f>F218*$D$35</f>
        <v>0</v>
      </c>
      <c r="G219" s="136">
        <f t="shared" ref="G219:AI219" si="54">G218*$D$35</f>
        <v>0</v>
      </c>
      <c r="H219" s="136">
        <f t="shared" si="54"/>
        <v>0</v>
      </c>
      <c r="I219" s="136">
        <f t="shared" si="54"/>
        <v>0</v>
      </c>
      <c r="J219" s="136">
        <f t="shared" si="54"/>
        <v>0</v>
      </c>
      <c r="K219" s="136">
        <f t="shared" si="54"/>
        <v>0</v>
      </c>
      <c r="L219" s="136">
        <f t="shared" si="54"/>
        <v>0</v>
      </c>
      <c r="M219" s="136">
        <f t="shared" si="54"/>
        <v>0</v>
      </c>
      <c r="N219" s="136">
        <f t="shared" si="54"/>
        <v>0</v>
      </c>
      <c r="O219" s="136">
        <f t="shared" si="54"/>
        <v>0</v>
      </c>
      <c r="P219" s="136">
        <f t="shared" si="54"/>
        <v>0</v>
      </c>
      <c r="Q219" s="136">
        <f t="shared" si="54"/>
        <v>0</v>
      </c>
      <c r="R219" s="136">
        <f t="shared" si="54"/>
        <v>0</v>
      </c>
      <c r="S219" s="136">
        <f t="shared" si="54"/>
        <v>0</v>
      </c>
      <c r="T219" s="136">
        <f t="shared" si="54"/>
        <v>0</v>
      </c>
      <c r="U219" s="136">
        <f t="shared" si="54"/>
        <v>0</v>
      </c>
      <c r="V219" s="136">
        <f t="shared" si="54"/>
        <v>0</v>
      </c>
      <c r="W219" s="136">
        <f t="shared" si="54"/>
        <v>0</v>
      </c>
      <c r="X219" s="136">
        <f t="shared" si="54"/>
        <v>0</v>
      </c>
      <c r="Y219" s="136">
        <f t="shared" si="54"/>
        <v>0</v>
      </c>
      <c r="Z219" s="136">
        <f t="shared" si="54"/>
        <v>0</v>
      </c>
      <c r="AA219" s="136">
        <f t="shared" si="54"/>
        <v>0</v>
      </c>
      <c r="AB219" s="136">
        <f t="shared" si="54"/>
        <v>0</v>
      </c>
      <c r="AC219" s="136">
        <f t="shared" si="54"/>
        <v>0</v>
      </c>
      <c r="AD219" s="136">
        <f t="shared" si="54"/>
        <v>0</v>
      </c>
      <c r="AE219" s="136">
        <f t="shared" si="54"/>
        <v>0</v>
      </c>
      <c r="AF219" s="136">
        <f t="shared" si="54"/>
        <v>0</v>
      </c>
      <c r="AG219" s="136">
        <f t="shared" si="54"/>
        <v>0</v>
      </c>
      <c r="AH219" s="136">
        <f t="shared" si="54"/>
        <v>0</v>
      </c>
      <c r="AI219" s="136">
        <f t="shared" si="54"/>
        <v>0</v>
      </c>
      <c r="AJ219" s="137">
        <f>SUM(F219:AI219)</f>
        <v>0</v>
      </c>
    </row>
    <row r="220" spans="3:36" s="23" customFormat="1" x14ac:dyDescent="0.25">
      <c r="C220" s="25" t="s">
        <v>267</v>
      </c>
      <c r="F220" s="136">
        <f>F218*$D$36</f>
        <v>0</v>
      </c>
      <c r="G220" s="136">
        <f t="shared" ref="G220:AI220" si="55">G218*$D$36</f>
        <v>0</v>
      </c>
      <c r="H220" s="136">
        <f t="shared" si="55"/>
        <v>0</v>
      </c>
      <c r="I220" s="136">
        <f t="shared" si="55"/>
        <v>0</v>
      </c>
      <c r="J220" s="136">
        <f t="shared" si="55"/>
        <v>0</v>
      </c>
      <c r="K220" s="136">
        <f t="shared" si="55"/>
        <v>0</v>
      </c>
      <c r="L220" s="136">
        <f t="shared" si="55"/>
        <v>0</v>
      </c>
      <c r="M220" s="136">
        <f t="shared" si="55"/>
        <v>0</v>
      </c>
      <c r="N220" s="136">
        <f t="shared" si="55"/>
        <v>0</v>
      </c>
      <c r="O220" s="136">
        <f t="shared" si="55"/>
        <v>0</v>
      </c>
      <c r="P220" s="136">
        <f t="shared" si="55"/>
        <v>0</v>
      </c>
      <c r="Q220" s="136">
        <f t="shared" si="55"/>
        <v>0</v>
      </c>
      <c r="R220" s="136">
        <f t="shared" si="55"/>
        <v>0</v>
      </c>
      <c r="S220" s="136">
        <f t="shared" si="55"/>
        <v>0</v>
      </c>
      <c r="T220" s="136">
        <f t="shared" si="55"/>
        <v>0</v>
      </c>
      <c r="U220" s="136">
        <f t="shared" si="55"/>
        <v>0</v>
      </c>
      <c r="V220" s="136">
        <f t="shared" si="55"/>
        <v>0</v>
      </c>
      <c r="W220" s="136">
        <f t="shared" si="55"/>
        <v>0</v>
      </c>
      <c r="X220" s="136">
        <f t="shared" si="55"/>
        <v>0</v>
      </c>
      <c r="Y220" s="136">
        <f t="shared" si="55"/>
        <v>0</v>
      </c>
      <c r="Z220" s="136">
        <f t="shared" si="55"/>
        <v>0</v>
      </c>
      <c r="AA220" s="136">
        <f t="shared" si="55"/>
        <v>0</v>
      </c>
      <c r="AB220" s="136">
        <f t="shared" si="55"/>
        <v>0</v>
      </c>
      <c r="AC220" s="136">
        <f t="shared" si="55"/>
        <v>0</v>
      </c>
      <c r="AD220" s="136">
        <f t="shared" si="55"/>
        <v>0</v>
      </c>
      <c r="AE220" s="136">
        <f t="shared" si="55"/>
        <v>0</v>
      </c>
      <c r="AF220" s="136">
        <f t="shared" si="55"/>
        <v>0</v>
      </c>
      <c r="AG220" s="136">
        <f t="shared" si="55"/>
        <v>0</v>
      </c>
      <c r="AH220" s="136">
        <f t="shared" si="55"/>
        <v>0</v>
      </c>
      <c r="AI220" s="136">
        <f t="shared" si="55"/>
        <v>0</v>
      </c>
      <c r="AJ220" s="137">
        <f>SUM(F220:AI220)</f>
        <v>0</v>
      </c>
    </row>
    <row r="221" spans="3:36" s="23" customFormat="1" x14ac:dyDescent="0.25">
      <c r="C221" s="25" t="s">
        <v>268</v>
      </c>
      <c r="F221" s="136">
        <f>IF('Input sheet'!$E$21="Corridor",F215*(1/((1+$D$2)^F$8)), )</f>
        <v>0</v>
      </c>
      <c r="G221" s="136">
        <f>IF('Input sheet'!$E$21="Corridor",G215*(1/((1+$D$2)^G$8)), )</f>
        <v>0</v>
      </c>
      <c r="H221" s="136">
        <f>IF('Input sheet'!$E$21="Corridor",H215*(1/((1+$D$2)^H$8)), )</f>
        <v>0</v>
      </c>
      <c r="I221" s="136">
        <f>IF('Input sheet'!$E$21="Corridor",I215*(1/((1+$D$2)^I$8)), )</f>
        <v>0</v>
      </c>
      <c r="J221" s="136">
        <f>IF('Input sheet'!$E$21="Corridor",J215*(1/((1+$D$2)^J$8)), )</f>
        <v>0</v>
      </c>
      <c r="K221" s="136">
        <f>IF('Input sheet'!$E$21="Corridor",K215*(1/((1+$D$2)^K$8)), )</f>
        <v>0</v>
      </c>
      <c r="L221" s="136">
        <f>IF('Input sheet'!$E$21="Corridor",L215*(1/((1+$D$2)^L$8)), )</f>
        <v>0</v>
      </c>
      <c r="M221" s="136">
        <f>IF('Input sheet'!$E$21="Corridor",M215*(1/((1+$D$2)^M$8)), )</f>
        <v>0</v>
      </c>
      <c r="N221" s="136">
        <f>IF('Input sheet'!$E$21="Corridor",N215*(1/((1+$D$2)^N$8)), )</f>
        <v>0</v>
      </c>
      <c r="O221" s="136">
        <f>IF('Input sheet'!$E$21="Corridor",O215*(1/((1+$D$2)^O$8)), )</f>
        <v>0</v>
      </c>
      <c r="P221" s="136">
        <f>IF('Input sheet'!$E$21="Corridor",P215*(1/((1+$D$2)^P$8)), )</f>
        <v>0</v>
      </c>
      <c r="Q221" s="136">
        <f>IF('Input sheet'!$E$21="Corridor",Q215*(1/((1+$D$2)^Q$8)), )</f>
        <v>0</v>
      </c>
      <c r="R221" s="136">
        <f>IF('Input sheet'!$E$21="Corridor",R215*(1/((1+$D$2)^R$8)), )</f>
        <v>0</v>
      </c>
      <c r="S221" s="136">
        <f>IF('Input sheet'!$E$21="Corridor",S215*(1/((1+$D$2)^S$8)), )</f>
        <v>0</v>
      </c>
      <c r="T221" s="136">
        <f>IF('Input sheet'!$E$21="Corridor",T215*(1/((1+$D$2)^T$8)), )</f>
        <v>0</v>
      </c>
      <c r="U221" s="136">
        <f>IF('Input sheet'!$E$21="Corridor",U215*(1/((1+$D$2)^U$8)), )</f>
        <v>0</v>
      </c>
      <c r="V221" s="136">
        <f>IF('Input sheet'!$E$21="Corridor",V215*(1/((1+$D$2)^V$8)), )</f>
        <v>0</v>
      </c>
      <c r="W221" s="136">
        <f>IF('Input sheet'!$E$21="Corridor",W215*(1/((1+$D$2)^W$8)), )</f>
        <v>0</v>
      </c>
      <c r="X221" s="136">
        <f>IF('Input sheet'!$E$21="Corridor",X215*(1/((1+$D$2)^X$8)), )</f>
        <v>0</v>
      </c>
      <c r="Y221" s="136">
        <f>IF('Input sheet'!$E$21="Corridor",Y215*(1/((1+$D$2)^Y$8)), )</f>
        <v>0</v>
      </c>
      <c r="Z221" s="136">
        <f>IF('Input sheet'!$E$21="Corridor",Z215*(1/((1+$D$2)^Z$8)), )</f>
        <v>0</v>
      </c>
      <c r="AA221" s="136">
        <f>IF('Input sheet'!$E$21="Corridor",AA215*(1/((1+$D$2)^AA$8)), )</f>
        <v>0</v>
      </c>
      <c r="AB221" s="136">
        <f>IF('Input sheet'!$E$21="Corridor",AB215*(1/((1+$D$2)^AB$8)), )</f>
        <v>0</v>
      </c>
      <c r="AC221" s="136">
        <f>IF('Input sheet'!$E$21="Corridor",AC215*(1/((1+$D$2)^AC$8)), )</f>
        <v>0</v>
      </c>
      <c r="AD221" s="136">
        <f>IF('Input sheet'!$E$21="Corridor",AD215*(1/((1+$D$2)^AD$8)), )</f>
        <v>0</v>
      </c>
      <c r="AE221" s="136">
        <f>IF('Input sheet'!$E$21="Corridor",AE215*(1/((1+$D$2)^AE$8)), )</f>
        <v>0</v>
      </c>
      <c r="AF221" s="136">
        <f>IF('Input sheet'!$E$21="Corridor",AF215*(1/((1+$D$2)^AF$8)), )</f>
        <v>0</v>
      </c>
      <c r="AG221" s="136">
        <f>IF('Input sheet'!$E$21="Corridor",AG215*(1/((1+$D$2)^AG$8)), )</f>
        <v>0</v>
      </c>
      <c r="AH221" s="136">
        <f>IF('Input sheet'!$E$21="Corridor",AH215*(1/((1+$D$2)^AH$8)), )</f>
        <v>0</v>
      </c>
      <c r="AI221" s="136">
        <f>IF('Input sheet'!$E$21="Corridor",AI215*(1/((1+$D$2)^AI$8)), )</f>
        <v>0</v>
      </c>
      <c r="AJ221" s="137">
        <f>SUM(F221:AI221)</f>
        <v>0</v>
      </c>
    </row>
    <row r="222" spans="3:36" s="11" customFormat="1" x14ac:dyDescent="0.25"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</row>
    <row r="223" spans="3:36" s="11" customFormat="1" x14ac:dyDescent="0.25">
      <c r="C223" s="46" t="s">
        <v>161</v>
      </c>
      <c r="D223" s="47">
        <v>1000000</v>
      </c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</row>
    <row r="229" spans="39:41" x14ac:dyDescent="0.25">
      <c r="AM229" s="20"/>
      <c r="AN229" s="20"/>
      <c r="AO229" s="2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1A259-267C-45D6-9419-28297FE231F3}">
  <sheetPr>
    <tabColor rgb="FF92D050"/>
  </sheetPr>
  <dimension ref="B1:AO236"/>
  <sheetViews>
    <sheetView workbookViewId="0"/>
  </sheetViews>
  <sheetFormatPr defaultRowHeight="15" x14ac:dyDescent="0.25"/>
  <cols>
    <col min="1" max="1" width="9.140625" style="199"/>
    <col min="2" max="2" width="25.140625" style="199" customWidth="1"/>
    <col min="3" max="3" width="83.140625" style="199" bestFit="1" customWidth="1"/>
    <col min="4" max="4" width="14.85546875" style="199" customWidth="1"/>
    <col min="5" max="5" width="13.28515625" style="199" customWidth="1"/>
    <col min="6" max="6" width="13.28515625" style="199" bestFit="1" customWidth="1"/>
    <col min="7" max="35" width="12.140625" style="199" bestFit="1" customWidth="1"/>
    <col min="36" max="36" width="11.140625" style="199" bestFit="1" customWidth="1"/>
    <col min="37" max="38" width="14.28515625" style="199" bestFit="1" customWidth="1"/>
    <col min="39" max="39" width="15.28515625" style="199" bestFit="1" customWidth="1"/>
    <col min="40" max="41" width="14.28515625" style="199" bestFit="1" customWidth="1"/>
    <col min="42" max="16384" width="9.140625" style="199"/>
  </cols>
  <sheetData>
    <row r="1" spans="2:36" x14ac:dyDescent="0.25">
      <c r="B1" s="16" t="s">
        <v>110</v>
      </c>
      <c r="C1" s="16" t="s">
        <v>386</v>
      </c>
      <c r="D1" s="16" t="s">
        <v>100</v>
      </c>
      <c r="E1" s="16" t="s">
        <v>385</v>
      </c>
    </row>
    <row r="2" spans="2:36" x14ac:dyDescent="0.25">
      <c r="B2" s="16" t="s">
        <v>58</v>
      </c>
      <c r="C2" s="16" t="s">
        <v>58</v>
      </c>
      <c r="D2" s="120">
        <f>'Input sheet'!E11</f>
        <v>0.04</v>
      </c>
    </row>
    <row r="3" spans="2:36" x14ac:dyDescent="0.25">
      <c r="B3" s="16"/>
      <c r="C3" s="16"/>
      <c r="D3" s="120"/>
    </row>
    <row r="4" spans="2:36" x14ac:dyDescent="0.25">
      <c r="B4" s="16" t="s">
        <v>455</v>
      </c>
      <c r="C4" s="16" t="s">
        <v>456</v>
      </c>
      <c r="D4" s="120"/>
    </row>
    <row r="5" spans="2:36" x14ac:dyDescent="0.25">
      <c r="B5" s="16"/>
      <c r="C5" s="208" t="s">
        <v>447</v>
      </c>
      <c r="D5" s="166" cm="1">
        <f t="array" ref="D5">IF('Input sheet'!$E$12 &gt; LOOKUP(2, 1/(Indexation!C:C), Indexation!B:B),  LOOKUP(2, 1/(Indexation!C:C), Indexation!B:B), 'Input sheet'!$E$12)</f>
        <v>2021</v>
      </c>
    </row>
    <row r="6" spans="2:36" x14ac:dyDescent="0.25">
      <c r="B6" s="16"/>
      <c r="C6" s="208" t="s">
        <v>453</v>
      </c>
      <c r="D6" s="166" cm="1">
        <f t="array" ref="D6">IF('Input sheet'!$E$12 &gt; LOOKUP(2, 1/(Indexation!H:H), Indexation!G:G),  LOOKUP(2, 1/(Indexation!H:H), Indexation!G:G), 'Input sheet'!$E$12)</f>
        <v>2021</v>
      </c>
    </row>
    <row r="7" spans="2:36" x14ac:dyDescent="0.25">
      <c r="F7" s="16" t="s">
        <v>66</v>
      </c>
    </row>
    <row r="8" spans="2:36" x14ac:dyDescent="0.25">
      <c r="B8" s="16" t="s">
        <v>91</v>
      </c>
      <c r="C8" s="16" t="s">
        <v>408</v>
      </c>
      <c r="D8" s="16" t="s">
        <v>100</v>
      </c>
      <c r="F8" s="16">
        <v>1</v>
      </c>
      <c r="G8" s="16">
        <f>F8+1</f>
        <v>2</v>
      </c>
      <c r="H8" s="16">
        <f t="shared" ref="H8:AI8" si="0">G8+1</f>
        <v>3</v>
      </c>
      <c r="I8" s="16">
        <f t="shared" si="0"/>
        <v>4</v>
      </c>
      <c r="J8" s="16">
        <f t="shared" si="0"/>
        <v>5</v>
      </c>
      <c r="K8" s="16">
        <f t="shared" si="0"/>
        <v>6</v>
      </c>
      <c r="L8" s="16">
        <f t="shared" si="0"/>
        <v>7</v>
      </c>
      <c r="M8" s="16">
        <f t="shared" si="0"/>
        <v>8</v>
      </c>
      <c r="N8" s="16">
        <f t="shared" si="0"/>
        <v>9</v>
      </c>
      <c r="O8" s="16">
        <f t="shared" si="0"/>
        <v>10</v>
      </c>
      <c r="P8" s="16">
        <f t="shared" si="0"/>
        <v>11</v>
      </c>
      <c r="Q8" s="16">
        <f t="shared" si="0"/>
        <v>12</v>
      </c>
      <c r="R8" s="16">
        <f t="shared" si="0"/>
        <v>13</v>
      </c>
      <c r="S8" s="16">
        <f t="shared" si="0"/>
        <v>14</v>
      </c>
      <c r="T8" s="16">
        <f t="shared" si="0"/>
        <v>15</v>
      </c>
      <c r="U8" s="16">
        <f t="shared" si="0"/>
        <v>16</v>
      </c>
      <c r="V8" s="16">
        <f t="shared" si="0"/>
        <v>17</v>
      </c>
      <c r="W8" s="16">
        <f t="shared" si="0"/>
        <v>18</v>
      </c>
      <c r="X8" s="16">
        <f t="shared" si="0"/>
        <v>19</v>
      </c>
      <c r="Y8" s="16">
        <f t="shared" si="0"/>
        <v>20</v>
      </c>
      <c r="Z8" s="16">
        <f t="shared" si="0"/>
        <v>21</v>
      </c>
      <c r="AA8" s="16">
        <f t="shared" si="0"/>
        <v>22</v>
      </c>
      <c r="AB8" s="16">
        <f t="shared" si="0"/>
        <v>23</v>
      </c>
      <c r="AC8" s="16">
        <f t="shared" si="0"/>
        <v>24</v>
      </c>
      <c r="AD8" s="16">
        <f t="shared" si="0"/>
        <v>25</v>
      </c>
      <c r="AE8" s="16">
        <f t="shared" si="0"/>
        <v>26</v>
      </c>
      <c r="AF8" s="16">
        <f t="shared" si="0"/>
        <v>27</v>
      </c>
      <c r="AG8" s="16">
        <f t="shared" si="0"/>
        <v>28</v>
      </c>
      <c r="AH8" s="16">
        <f t="shared" si="0"/>
        <v>29</v>
      </c>
      <c r="AI8" s="16">
        <f t="shared" si="0"/>
        <v>30</v>
      </c>
      <c r="AJ8" s="29" t="s">
        <v>85</v>
      </c>
    </row>
    <row r="9" spans="2:36" x14ac:dyDescent="0.25">
      <c r="C9" s="199" t="s">
        <v>120</v>
      </c>
      <c r="D9" s="121">
        <f>'Input sheet'!E15</f>
        <v>100000000</v>
      </c>
      <c r="F9" s="122">
        <v>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  <c r="L9" s="122">
        <v>0</v>
      </c>
      <c r="M9" s="122">
        <v>0</v>
      </c>
      <c r="N9" s="122">
        <v>0</v>
      </c>
      <c r="O9" s="122">
        <v>0</v>
      </c>
      <c r="P9" s="122">
        <v>0</v>
      </c>
      <c r="Q9" s="122">
        <v>0</v>
      </c>
      <c r="R9" s="122">
        <v>0</v>
      </c>
      <c r="S9" s="122">
        <v>0</v>
      </c>
      <c r="T9" s="122">
        <v>0</v>
      </c>
      <c r="U9" s="122">
        <v>0</v>
      </c>
      <c r="V9" s="122">
        <v>0</v>
      </c>
      <c r="W9" s="122">
        <v>0</v>
      </c>
      <c r="X9" s="122">
        <v>0</v>
      </c>
      <c r="Y9" s="122">
        <v>0</v>
      </c>
      <c r="Z9" s="122">
        <v>0</v>
      </c>
      <c r="AA9" s="122">
        <v>0</v>
      </c>
      <c r="AB9" s="122">
        <v>0</v>
      </c>
      <c r="AC9" s="122">
        <v>0</v>
      </c>
      <c r="AD9" s="122">
        <v>0</v>
      </c>
      <c r="AE9" s="122">
        <v>0</v>
      </c>
      <c r="AF9" s="122">
        <v>0</v>
      </c>
      <c r="AG9" s="122">
        <v>0</v>
      </c>
      <c r="AH9" s="122">
        <v>0</v>
      </c>
      <c r="AI9" s="122">
        <v>0</v>
      </c>
      <c r="AJ9" s="122">
        <f>SUM(F9:AI9)+D9</f>
        <v>100000000</v>
      </c>
    </row>
    <row r="10" spans="2:36" x14ac:dyDescent="0.25">
      <c r="C10" s="199" t="s">
        <v>121</v>
      </c>
      <c r="D10" s="123">
        <f>AJ10</f>
        <v>183860.14039626933</v>
      </c>
      <c r="F10" s="122">
        <f>INDEX('Input sheet'!$J$8:$J$37,MATCH(F8,'Input sheet'!$I$8:$I$37))*(1/((1+$D$2)^F$8))</f>
        <v>10576.923076923076</v>
      </c>
      <c r="G10" s="122">
        <f>INDEX('Input sheet'!$J$8:$J$37,MATCH(G8,'Input sheet'!$I$8:$I$37))*(1/((1+$D$2)^G$8))</f>
        <v>10170.118343195265</v>
      </c>
      <c r="H10" s="122">
        <f>INDEX('Input sheet'!$J$8:$J$37,MATCH(H8,'Input sheet'!$I$8:$I$37))*(1/((1+$D$2)^H$8))</f>
        <v>9778.9599453800638</v>
      </c>
      <c r="I10" s="122">
        <f>INDEX('Input sheet'!$J$8:$J$37,MATCH(I8,'Input sheet'!$I$8:$I$37))*(1/((1+$D$2)^I$8))</f>
        <v>9402.8461013269825</v>
      </c>
      <c r="J10" s="122">
        <f>INDEX('Input sheet'!$J$8:$J$37,MATCH(J8,'Input sheet'!$I$8:$I$37))*(1/((1+$D$2)^J$8))</f>
        <v>9041.1981743528668</v>
      </c>
      <c r="K10" s="122">
        <f>INDEX('Input sheet'!$J$8:$J$37,MATCH(K8,'Input sheet'!$I$8:$I$37))*(1/((1+$D$2)^K$8))</f>
        <v>8693.4597830316034</v>
      </c>
      <c r="L10" s="122">
        <f>INDEX('Input sheet'!$J$8:$J$37,MATCH(L8,'Input sheet'!$I$8:$I$37))*(1/((1+$D$2)^L$8))</f>
        <v>8359.0959452226962</v>
      </c>
      <c r="M10" s="122">
        <f>INDEX('Input sheet'!$J$8:$J$37,MATCH(M8,'Input sheet'!$I$8:$I$37))*(1/((1+$D$2)^M$8))</f>
        <v>8037.592255021822</v>
      </c>
      <c r="N10" s="122">
        <f>INDEX('Input sheet'!$J$8:$J$37,MATCH(N8,'Input sheet'!$I$8:$I$37))*(1/((1+$D$2)^N$8))</f>
        <v>7728.4540913671353</v>
      </c>
      <c r="O10" s="122">
        <f>INDEX('Input sheet'!$J$8:$J$37,MATCH(O8,'Input sheet'!$I$8:$I$37))*(1/((1+$D$2)^O$8))</f>
        <v>7431.2058570837835</v>
      </c>
      <c r="P10" s="122">
        <f>INDEX('Input sheet'!$J$8:$J$37,MATCH(P8,'Input sheet'!$I$8:$I$37))*(1/((1+$D$2)^P$8))</f>
        <v>7145.3902471959473</v>
      </c>
      <c r="Q10" s="122">
        <f>INDEX('Input sheet'!$J$8:$J$37,MATCH(Q8,'Input sheet'!$I$8:$I$37))*(1/((1+$D$2)^Q$8))</f>
        <v>6870.5675453807162</v>
      </c>
      <c r="R10" s="122">
        <f>INDEX('Input sheet'!$J$8:$J$37,MATCH(R8,'Input sheet'!$I$8:$I$37))*(1/((1+$D$2)^R$8))</f>
        <v>6606.3149474814581</v>
      </c>
      <c r="S10" s="122">
        <f>INDEX('Input sheet'!$J$8:$J$37,MATCH(S8,'Input sheet'!$I$8:$I$37))*(1/((1+$D$2)^S$8))</f>
        <v>0</v>
      </c>
      <c r="T10" s="122">
        <f>INDEX('Input sheet'!$J$8:$J$37,MATCH(T8,'Input sheet'!$I$8:$I$37))*(1/((1+$D$2)^T$8))</f>
        <v>6107.9095298460225</v>
      </c>
      <c r="U10" s="122">
        <f>INDEX('Input sheet'!$J$8:$J$37,MATCH(U8,'Input sheet'!$I$8:$I$37))*(1/((1+$D$2)^U$8))</f>
        <v>5872.9899325442511</v>
      </c>
      <c r="V10" s="122">
        <f>INDEX('Input sheet'!$J$8:$J$37,MATCH(V8,'Input sheet'!$I$8:$I$37))*(1/((1+$D$2)^V$8))</f>
        <v>5647.1057043694727</v>
      </c>
      <c r="W10" s="122">
        <f>INDEX('Input sheet'!$J$8:$J$37,MATCH(W8,'Input sheet'!$I$8:$I$37))*(1/((1+$D$2)^W$8))</f>
        <v>5429.9093311244924</v>
      </c>
      <c r="X10" s="122">
        <f>INDEX('Input sheet'!$J$8:$J$37,MATCH(X8,'Input sheet'!$I$8:$I$37))*(1/((1+$D$2)^X$8))</f>
        <v>5221.0666645427809</v>
      </c>
      <c r="Y10" s="122">
        <f>INDEX('Input sheet'!$J$8:$J$37,MATCH(Y8,'Input sheet'!$I$8:$I$37))*(1/((1+$D$2)^Y$8))</f>
        <v>5020.2564082142126</v>
      </c>
      <c r="Z10" s="122">
        <f>INDEX('Input sheet'!$J$8:$J$37,MATCH(Z8,'Input sheet'!$I$8:$I$37))*(1/((1+$D$2)^Z$8))</f>
        <v>4827.1696232828954</v>
      </c>
      <c r="AA10" s="122">
        <f>INDEX('Input sheet'!$J$8:$J$37,MATCH(AA8,'Input sheet'!$I$8:$I$37))*(1/((1+$D$2)^AA$8))</f>
        <v>4641.5092531566306</v>
      </c>
      <c r="AB10" s="122">
        <f>INDEX('Input sheet'!$J$8:$J$37,MATCH(AB8,'Input sheet'!$I$8:$I$37))*(1/((1+$D$2)^AB$8))</f>
        <v>4462.9896664967609</v>
      </c>
      <c r="AC10" s="122">
        <f>INDEX('Input sheet'!$J$8:$J$37,MATCH(AC8,'Input sheet'!$I$8:$I$37))*(1/((1+$D$2)^AC$8))</f>
        <v>4291.3362177853469</v>
      </c>
      <c r="AD10" s="122">
        <f>INDEX('Input sheet'!$J$8:$J$37,MATCH(AD8,'Input sheet'!$I$8:$I$37))*(1/((1+$D$2)^AD$8))</f>
        <v>4126.2848247936017</v>
      </c>
      <c r="AE10" s="122">
        <f>INDEX('Input sheet'!$J$8:$J$37,MATCH(AE8,'Input sheet'!$I$8:$I$37))*(1/((1+$D$2)^AE$8))</f>
        <v>3967.5815623015405</v>
      </c>
      <c r="AF10" s="122">
        <f>INDEX('Input sheet'!$J$8:$J$37,MATCH(AF8,'Input sheet'!$I$8:$I$37))*(1/((1+$D$2)^AF$8))</f>
        <v>3814.9822714437887</v>
      </c>
      <c r="AG10" s="122">
        <f>INDEX('Input sheet'!$J$8:$J$37,MATCH(AG8,'Input sheet'!$I$8:$I$37))*(1/((1+$D$2)^AG$8))</f>
        <v>3668.2521840805653</v>
      </c>
      <c r="AH10" s="122">
        <f>INDEX('Input sheet'!$J$8:$J$37,MATCH(AH8,'Input sheet'!$I$8:$I$37))*(1/((1+$D$2)^AH$8))</f>
        <v>3527.1655616159278</v>
      </c>
      <c r="AI10" s="122">
        <f>INDEX('Input sheet'!$J$8:$J$37,MATCH(AI8,'Input sheet'!$I$8:$I$37))*(1/((1+$D$2)^AI$8))</f>
        <v>3391.5053477076235</v>
      </c>
      <c r="AJ10" s="122">
        <f>SUM(F10:AI10)</f>
        <v>183860.14039626933</v>
      </c>
    </row>
    <row r="11" spans="2:36" x14ac:dyDescent="0.25">
      <c r="C11" s="16" t="s">
        <v>106</v>
      </c>
      <c r="D11" s="121">
        <f>AJ11</f>
        <v>100183860.14039627</v>
      </c>
      <c r="F11" s="122">
        <f t="shared" ref="F11:AJ11" si="1">SUM(F9:F10)</f>
        <v>10576.923076923076</v>
      </c>
      <c r="G11" s="122">
        <f t="shared" si="1"/>
        <v>10170.118343195265</v>
      </c>
      <c r="H11" s="122">
        <f t="shared" si="1"/>
        <v>9778.9599453800638</v>
      </c>
      <c r="I11" s="122">
        <f t="shared" si="1"/>
        <v>9402.8461013269825</v>
      </c>
      <c r="J11" s="122">
        <f t="shared" si="1"/>
        <v>9041.1981743528668</v>
      </c>
      <c r="K11" s="122">
        <f t="shared" si="1"/>
        <v>8693.4597830316034</v>
      </c>
      <c r="L11" s="122">
        <f t="shared" si="1"/>
        <v>8359.0959452226962</v>
      </c>
      <c r="M11" s="122">
        <f t="shared" si="1"/>
        <v>8037.592255021822</v>
      </c>
      <c r="N11" s="122">
        <f t="shared" si="1"/>
        <v>7728.4540913671353</v>
      </c>
      <c r="O11" s="122">
        <f t="shared" si="1"/>
        <v>7431.2058570837835</v>
      </c>
      <c r="P11" s="122">
        <f t="shared" si="1"/>
        <v>7145.3902471959473</v>
      </c>
      <c r="Q11" s="122">
        <f t="shared" si="1"/>
        <v>6870.5675453807162</v>
      </c>
      <c r="R11" s="122">
        <f t="shared" si="1"/>
        <v>6606.3149474814581</v>
      </c>
      <c r="S11" s="122">
        <f t="shared" si="1"/>
        <v>0</v>
      </c>
      <c r="T11" s="122">
        <f t="shared" si="1"/>
        <v>6107.9095298460225</v>
      </c>
      <c r="U11" s="122">
        <f t="shared" si="1"/>
        <v>5872.9899325442511</v>
      </c>
      <c r="V11" s="122">
        <f t="shared" si="1"/>
        <v>5647.1057043694727</v>
      </c>
      <c r="W11" s="122">
        <f t="shared" si="1"/>
        <v>5429.9093311244924</v>
      </c>
      <c r="X11" s="122">
        <f t="shared" si="1"/>
        <v>5221.0666645427809</v>
      </c>
      <c r="Y11" s="122">
        <f t="shared" si="1"/>
        <v>5020.2564082142126</v>
      </c>
      <c r="Z11" s="122">
        <f t="shared" si="1"/>
        <v>4827.1696232828954</v>
      </c>
      <c r="AA11" s="122">
        <f t="shared" si="1"/>
        <v>4641.5092531566306</v>
      </c>
      <c r="AB11" s="122">
        <f t="shared" si="1"/>
        <v>4462.9896664967609</v>
      </c>
      <c r="AC11" s="122">
        <f t="shared" si="1"/>
        <v>4291.3362177853469</v>
      </c>
      <c r="AD11" s="122">
        <f t="shared" si="1"/>
        <v>4126.2848247936017</v>
      </c>
      <c r="AE11" s="122">
        <f t="shared" si="1"/>
        <v>3967.5815623015405</v>
      </c>
      <c r="AF11" s="122">
        <f t="shared" si="1"/>
        <v>3814.9822714437887</v>
      </c>
      <c r="AG11" s="122">
        <f t="shared" si="1"/>
        <v>3668.2521840805653</v>
      </c>
      <c r="AH11" s="122">
        <f t="shared" si="1"/>
        <v>3527.1655616159278</v>
      </c>
      <c r="AI11" s="122">
        <f t="shared" si="1"/>
        <v>3391.5053477076235</v>
      </c>
      <c r="AJ11" s="122">
        <f t="shared" si="1"/>
        <v>100183860.14039627</v>
      </c>
    </row>
    <row r="12" spans="2:36" x14ac:dyDescent="0.25">
      <c r="C12" s="16"/>
      <c r="D12" s="121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</row>
    <row r="13" spans="2:36" x14ac:dyDescent="0.25">
      <c r="B13" s="16" t="s">
        <v>92</v>
      </c>
      <c r="C13" s="16" t="s">
        <v>387</v>
      </c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</row>
    <row r="14" spans="2:36" x14ac:dyDescent="0.25">
      <c r="C14" s="199" t="s">
        <v>249</v>
      </c>
      <c r="D14" s="123">
        <f>AJ14</f>
        <v>-10939.80738962461</v>
      </c>
      <c r="F14" s="122">
        <f>(INDEX('Input sheet'!$M$8:$M$37,MATCH(F8,'Input sheet'!$L$8:$L$37,0))-INDEX('Input sheet'!$J$8:$J$37,MATCH(F8,'Input sheet'!$I$8:$I$37,0)))*(1/((1+$D$2)^F$8))</f>
        <v>-961.53846153846143</v>
      </c>
      <c r="G14" s="122">
        <f>(INDEX('Input sheet'!$M$8:$M$37,MATCH(G8,'Input sheet'!$L$8:$L$37,0))-INDEX('Input sheet'!$J$8:$J$37,MATCH(G8,'Input sheet'!$I$8:$I$37,0)))*(1/((1+$D$2)^G$8))</f>
        <v>-924.55621301775136</v>
      </c>
      <c r="H14" s="122">
        <f>(INDEX('Input sheet'!$M$8:$M$37,MATCH(H8,'Input sheet'!$L$8:$L$37,0))-INDEX('Input sheet'!$J$8:$J$37,MATCH(H8,'Input sheet'!$I$8:$I$37,0)))*(1/((1+$D$2)^H$8))</f>
        <v>-888.9963586709149</v>
      </c>
      <c r="I14" s="122">
        <f>(INDEX('Input sheet'!$M$8:$M$37,MATCH(I8,'Input sheet'!$L$8:$L$37,0))-INDEX('Input sheet'!$J$8:$J$37,MATCH(I8,'Input sheet'!$I$8:$I$37,0)))*(1/((1+$D$2)^I$8))</f>
        <v>-854.80419102972576</v>
      </c>
      <c r="J14" s="122">
        <f>(INDEX('Input sheet'!$M$8:$M$37,MATCH(J8,'Input sheet'!$L$8:$L$37,0))-INDEX('Input sheet'!$J$8:$J$37,MATCH(J8,'Input sheet'!$I$8:$I$37,0)))*(1/((1+$D$2)^J$8))</f>
        <v>-821.92710675935155</v>
      </c>
      <c r="K14" s="122">
        <f>(INDEX('Input sheet'!$M$8:$M$37,MATCH(K8,'Input sheet'!$L$8:$L$37,0))-INDEX('Input sheet'!$J$8:$J$37,MATCH(K8,'Input sheet'!$I$8:$I$37,0)))*(1/((1+$D$2)^K$8))</f>
        <v>-790.31452573014576</v>
      </c>
      <c r="L14" s="122">
        <f>(INDEX('Input sheet'!$M$8:$M$37,MATCH(L8,'Input sheet'!$L$8:$L$37,0))-INDEX('Input sheet'!$J$8:$J$37,MATCH(L8,'Input sheet'!$I$8:$I$37,0)))*(1/((1+$D$2)^L$8))</f>
        <v>-759.91781320206326</v>
      </c>
      <c r="M14" s="122">
        <f>(INDEX('Input sheet'!$M$8:$M$37,MATCH(M8,'Input sheet'!$L$8:$L$37,0))-INDEX('Input sheet'!$J$8:$J$37,MATCH(M8,'Input sheet'!$I$8:$I$37,0)))*(1/((1+$D$2)^M$8))</f>
        <v>-730.69020500198383</v>
      </c>
      <c r="N14" s="122">
        <f>(INDEX('Input sheet'!$M$8:$M$37,MATCH(N8,'Input sheet'!$L$8:$L$37,0))-INDEX('Input sheet'!$J$8:$J$37,MATCH(N8,'Input sheet'!$I$8:$I$37,0)))*(1/((1+$D$2)^N$8))</f>
        <v>-702.58673557883048</v>
      </c>
      <c r="O14" s="122">
        <f>(INDEX('Input sheet'!$M$8:$M$37,MATCH(O8,'Input sheet'!$L$8:$L$37,0))-INDEX('Input sheet'!$J$8:$J$37,MATCH(O8,'Input sheet'!$I$8:$I$37,0)))*(1/((1+$D$2)^O$8))</f>
        <v>-675.56416882579856</v>
      </c>
      <c r="P14" s="122">
        <f>(INDEX('Input sheet'!$M$8:$M$37,MATCH(P8,'Input sheet'!$L$8:$L$37,0))-INDEX('Input sheet'!$J$8:$J$37,MATCH(P8,'Input sheet'!$I$8:$I$37,0)))*(1/((1+$D$2)^P$8))</f>
        <v>-649.58093156326788</v>
      </c>
      <c r="Q14" s="122">
        <f>(INDEX('Input sheet'!$M$8:$M$37,MATCH(Q8,'Input sheet'!$L$8:$L$37,0))-INDEX('Input sheet'!$J$8:$J$37,MATCH(Q8,'Input sheet'!$I$8:$I$37,0)))*(1/((1+$D$2)^Q$8))</f>
        <v>-624.59704958006512</v>
      </c>
      <c r="R14" s="122">
        <f>(INDEX('Input sheet'!$M$8:$M$37,MATCH(R8,'Input sheet'!$L$8:$L$37,0))-INDEX('Input sheet'!$J$8:$J$37,MATCH(R8,'Input sheet'!$I$8:$I$37,0)))*(1/((1+$D$2)^R$8))</f>
        <v>-600.57408613467805</v>
      </c>
      <c r="S14" s="122">
        <f>(INDEX('Input sheet'!$M$8:$M$37,MATCH(S8,'Input sheet'!$L$8:$L$37,0))-INDEX('Input sheet'!$J$8:$J$37,MATCH(S8,'Input sheet'!$I$8:$I$37,0)))*(1/((1+$D$2)^S$8))</f>
        <v>5774.7508282180579</v>
      </c>
      <c r="T14" s="122">
        <f>(INDEX('Input sheet'!$M$8:$M$37,MATCH(T8,'Input sheet'!$L$8:$L$37,0))-INDEX('Input sheet'!$J$8:$J$37,MATCH(T8,'Input sheet'!$I$8:$I$37,0)))*(1/((1+$D$2)^T$8))</f>
        <v>-555.26450271327474</v>
      </c>
      <c r="U14" s="122">
        <f>(INDEX('Input sheet'!$M$8:$M$37,MATCH(U8,'Input sheet'!$L$8:$L$37,0))-INDEX('Input sheet'!$J$8:$J$37,MATCH(U8,'Input sheet'!$I$8:$I$37,0)))*(1/((1+$D$2)^U$8))</f>
        <v>-533.908175685841</v>
      </c>
      <c r="V14" s="122">
        <f>(INDEX('Input sheet'!$M$8:$M$37,MATCH(V8,'Input sheet'!$L$8:$L$37,0))-INDEX('Input sheet'!$J$8:$J$37,MATCH(V8,'Input sheet'!$I$8:$I$37,0)))*(1/((1+$D$2)^V$8))</f>
        <v>-513.37324585177021</v>
      </c>
      <c r="W14" s="122">
        <f>(INDEX('Input sheet'!$M$8:$M$37,MATCH(W8,'Input sheet'!$L$8:$L$37,0))-INDEX('Input sheet'!$J$8:$J$37,MATCH(W8,'Input sheet'!$I$8:$I$37,0)))*(1/((1+$D$2)^W$8))</f>
        <v>-493.62812101131749</v>
      </c>
      <c r="X14" s="122">
        <f>(INDEX('Input sheet'!$M$8:$M$37,MATCH(X8,'Input sheet'!$L$8:$L$37,0))-INDEX('Input sheet'!$J$8:$J$37,MATCH(X8,'Input sheet'!$I$8:$I$37,0)))*(1/((1+$D$2)^X$8))</f>
        <v>-474.64242404934373</v>
      </c>
      <c r="Y14" s="122">
        <f>(INDEX('Input sheet'!$M$8:$M$37,MATCH(Y8,'Input sheet'!$L$8:$L$37,0))-INDEX('Input sheet'!$J$8:$J$37,MATCH(Y8,'Input sheet'!$I$8:$I$37,0)))*(1/((1+$D$2)^Y$8))</f>
        <v>-456.38694620129206</v>
      </c>
      <c r="Z14" s="122">
        <f>(INDEX('Input sheet'!$M$8:$M$37,MATCH(Z8,'Input sheet'!$L$8:$L$37,0))-INDEX('Input sheet'!$J$8:$J$37,MATCH(Z8,'Input sheet'!$I$8:$I$37,0)))*(1/((1+$D$2)^Z$8))</f>
        <v>-438.83360211662688</v>
      </c>
      <c r="AA14" s="122">
        <f>(INDEX('Input sheet'!$M$8:$M$37,MATCH(AA8,'Input sheet'!$L$8:$L$37,0))-INDEX('Input sheet'!$J$8:$J$37,MATCH(AA8,'Input sheet'!$I$8:$I$37,0)))*(1/((1+$D$2)^AA$8))</f>
        <v>-421.9553866506028</v>
      </c>
      <c r="AB14" s="122">
        <f>(INDEX('Input sheet'!$M$8:$M$37,MATCH(AB8,'Input sheet'!$L$8:$L$37,0))-INDEX('Input sheet'!$J$8:$J$37,MATCH(AB8,'Input sheet'!$I$8:$I$37,0)))*(1/((1+$D$2)^AB$8))</f>
        <v>-405.72633331788734</v>
      </c>
      <c r="AC14" s="122">
        <f>(INDEX('Input sheet'!$M$8:$M$37,MATCH(AC8,'Input sheet'!$L$8:$L$37,0))-INDEX('Input sheet'!$J$8:$J$37,MATCH(AC8,'Input sheet'!$I$8:$I$37,0)))*(1/((1+$D$2)^AC$8))</f>
        <v>-390.12147434412242</v>
      </c>
      <c r="AD14" s="122">
        <f>(INDEX('Input sheet'!$M$8:$M$37,MATCH(AD8,'Input sheet'!$L$8:$L$37,0))-INDEX('Input sheet'!$J$8:$J$37,MATCH(AD8,'Input sheet'!$I$8:$I$37,0)))*(1/((1+$D$2)^AD$8))</f>
        <v>-375.11680225396378</v>
      </c>
      <c r="AE14" s="122">
        <f>(INDEX('Input sheet'!$M$8:$M$37,MATCH(AE8,'Input sheet'!$L$8:$L$37,0))-INDEX('Input sheet'!$J$8:$J$37,MATCH(AE8,'Input sheet'!$I$8:$I$37,0)))*(1/((1+$D$2)^AE$8))</f>
        <v>-360.68923293650369</v>
      </c>
      <c r="AF14" s="122">
        <f>(INDEX('Input sheet'!$M$8:$M$37,MATCH(AF8,'Input sheet'!$L$8:$L$37,0))-INDEX('Input sheet'!$J$8:$J$37,MATCH(AF8,'Input sheet'!$I$8:$I$37,0)))*(1/((1+$D$2)^AF$8))</f>
        <v>-346.81657013125351</v>
      </c>
      <c r="AG14" s="122">
        <f>(INDEX('Input sheet'!$M$8:$M$37,MATCH(AG8,'Input sheet'!$L$8:$L$37,0))-INDEX('Input sheet'!$J$8:$J$37,MATCH(AG8,'Input sheet'!$I$8:$I$37,0)))*(1/((1+$D$2)^AG$8))</f>
        <v>-333.47747128005142</v>
      </c>
      <c r="AH14" s="122">
        <f>(INDEX('Input sheet'!$M$8:$M$37,MATCH(AH8,'Input sheet'!$L$8:$L$37,0))-INDEX('Input sheet'!$J$8:$J$37,MATCH(AH8,'Input sheet'!$I$8:$I$37,0)))*(1/((1+$D$2)^AH$8))</f>
        <v>-320.65141469235709</v>
      </c>
      <c r="AI14" s="122">
        <f>(INDEX('Input sheet'!$M$8:$M$37,MATCH(AI8,'Input sheet'!$L$8:$L$37,0))-INDEX('Input sheet'!$J$8:$J$37,MATCH(AI8,'Input sheet'!$I$8:$I$37,0)))*(1/((1+$D$2)^AI$8))</f>
        <v>-308.31866797342036</v>
      </c>
      <c r="AJ14" s="122">
        <f>SUM(F14:AI14)</f>
        <v>-10939.80738962461</v>
      </c>
    </row>
    <row r="15" spans="2:36" x14ac:dyDescent="0.25">
      <c r="C15" s="199" t="s">
        <v>87</v>
      </c>
      <c r="D15" s="123">
        <f>AJ15</f>
        <v>0</v>
      </c>
      <c r="F15" s="122">
        <f t="shared" ref="F15:AI15" si="2">IFERROR(F65*(1/((1+$D$2)^F8)),"")</f>
        <v>0</v>
      </c>
      <c r="G15" s="122">
        <f t="shared" si="2"/>
        <v>0</v>
      </c>
      <c r="H15" s="122">
        <f t="shared" si="2"/>
        <v>0</v>
      </c>
      <c r="I15" s="122">
        <f t="shared" si="2"/>
        <v>0</v>
      </c>
      <c r="J15" s="122">
        <f t="shared" si="2"/>
        <v>0</v>
      </c>
      <c r="K15" s="122">
        <f t="shared" si="2"/>
        <v>0</v>
      </c>
      <c r="L15" s="122">
        <f t="shared" si="2"/>
        <v>0</v>
      </c>
      <c r="M15" s="122">
        <f t="shared" si="2"/>
        <v>0</v>
      </c>
      <c r="N15" s="122">
        <f t="shared" si="2"/>
        <v>0</v>
      </c>
      <c r="O15" s="122">
        <f t="shared" si="2"/>
        <v>0</v>
      </c>
      <c r="P15" s="122">
        <f t="shared" si="2"/>
        <v>0</v>
      </c>
      <c r="Q15" s="122">
        <f t="shared" si="2"/>
        <v>0</v>
      </c>
      <c r="R15" s="122">
        <f t="shared" si="2"/>
        <v>0</v>
      </c>
      <c r="S15" s="122">
        <f t="shared" si="2"/>
        <v>0</v>
      </c>
      <c r="T15" s="122">
        <f t="shared" si="2"/>
        <v>0</v>
      </c>
      <c r="U15" s="122">
        <f t="shared" si="2"/>
        <v>0</v>
      </c>
      <c r="V15" s="122">
        <f t="shared" si="2"/>
        <v>0</v>
      </c>
      <c r="W15" s="122">
        <f t="shared" si="2"/>
        <v>0</v>
      </c>
      <c r="X15" s="122">
        <f t="shared" si="2"/>
        <v>0</v>
      </c>
      <c r="Y15" s="122">
        <f t="shared" si="2"/>
        <v>0</v>
      </c>
      <c r="Z15" s="122">
        <f t="shared" si="2"/>
        <v>0</v>
      </c>
      <c r="AA15" s="122">
        <f t="shared" si="2"/>
        <v>0</v>
      </c>
      <c r="AB15" s="122">
        <f t="shared" si="2"/>
        <v>0</v>
      </c>
      <c r="AC15" s="122">
        <f t="shared" si="2"/>
        <v>0</v>
      </c>
      <c r="AD15" s="122">
        <f t="shared" si="2"/>
        <v>0</v>
      </c>
      <c r="AE15" s="122">
        <f t="shared" si="2"/>
        <v>0</v>
      </c>
      <c r="AF15" s="122">
        <f t="shared" si="2"/>
        <v>0</v>
      </c>
      <c r="AG15" s="122">
        <f t="shared" si="2"/>
        <v>0</v>
      </c>
      <c r="AH15" s="122">
        <f t="shared" si="2"/>
        <v>0</v>
      </c>
      <c r="AI15" s="122">
        <f t="shared" si="2"/>
        <v>0</v>
      </c>
      <c r="AJ15" s="122">
        <f t="shared" ref="AJ15:AJ20" si="3">SUM(F15:AI15)</f>
        <v>0</v>
      </c>
    </row>
    <row r="16" spans="2:36" x14ac:dyDescent="0.25">
      <c r="C16" s="199" t="s">
        <v>83</v>
      </c>
      <c r="D16" s="123">
        <f t="shared" ref="D16:D21" si="4">AJ16</f>
        <v>0</v>
      </c>
      <c r="F16" s="122">
        <f t="shared" ref="F16:AI16" si="5">IFERROR(F90*(1/((1+$D$2)^F8)),"")</f>
        <v>0</v>
      </c>
      <c r="G16" s="122">
        <f t="shared" si="5"/>
        <v>0</v>
      </c>
      <c r="H16" s="122">
        <f t="shared" si="5"/>
        <v>0</v>
      </c>
      <c r="I16" s="122">
        <f t="shared" si="5"/>
        <v>0</v>
      </c>
      <c r="J16" s="122">
        <f t="shared" si="5"/>
        <v>0</v>
      </c>
      <c r="K16" s="122">
        <f t="shared" si="5"/>
        <v>0</v>
      </c>
      <c r="L16" s="122">
        <f t="shared" si="5"/>
        <v>0</v>
      </c>
      <c r="M16" s="122">
        <f t="shared" si="5"/>
        <v>0</v>
      </c>
      <c r="N16" s="122">
        <f t="shared" si="5"/>
        <v>0</v>
      </c>
      <c r="O16" s="122">
        <f t="shared" si="5"/>
        <v>0</v>
      </c>
      <c r="P16" s="122">
        <f t="shared" si="5"/>
        <v>0</v>
      </c>
      <c r="Q16" s="122">
        <f t="shared" si="5"/>
        <v>0</v>
      </c>
      <c r="R16" s="122">
        <f t="shared" si="5"/>
        <v>0</v>
      </c>
      <c r="S16" s="122">
        <f t="shared" si="5"/>
        <v>0</v>
      </c>
      <c r="T16" s="122">
        <f t="shared" si="5"/>
        <v>0</v>
      </c>
      <c r="U16" s="122">
        <f t="shared" si="5"/>
        <v>0</v>
      </c>
      <c r="V16" s="122">
        <f t="shared" si="5"/>
        <v>0</v>
      </c>
      <c r="W16" s="122">
        <f t="shared" si="5"/>
        <v>0</v>
      </c>
      <c r="X16" s="122">
        <f t="shared" si="5"/>
        <v>0</v>
      </c>
      <c r="Y16" s="122">
        <f t="shared" si="5"/>
        <v>0</v>
      </c>
      <c r="Z16" s="122">
        <f t="shared" si="5"/>
        <v>0</v>
      </c>
      <c r="AA16" s="122">
        <f t="shared" si="5"/>
        <v>0</v>
      </c>
      <c r="AB16" s="122">
        <f t="shared" si="5"/>
        <v>0</v>
      </c>
      <c r="AC16" s="122">
        <f t="shared" si="5"/>
        <v>0</v>
      </c>
      <c r="AD16" s="122">
        <f t="shared" si="5"/>
        <v>0</v>
      </c>
      <c r="AE16" s="122">
        <f t="shared" si="5"/>
        <v>0</v>
      </c>
      <c r="AF16" s="122">
        <f t="shared" si="5"/>
        <v>0</v>
      </c>
      <c r="AG16" s="122">
        <f t="shared" si="5"/>
        <v>0</v>
      </c>
      <c r="AH16" s="122">
        <f t="shared" si="5"/>
        <v>0</v>
      </c>
      <c r="AI16" s="122">
        <f t="shared" si="5"/>
        <v>0</v>
      </c>
      <c r="AJ16" s="122">
        <f t="shared" si="3"/>
        <v>0</v>
      </c>
    </row>
    <row r="17" spans="2:41" x14ac:dyDescent="0.25">
      <c r="C17" s="199" t="s">
        <v>56</v>
      </c>
      <c r="D17" s="123">
        <f t="shared" si="4"/>
        <v>0</v>
      </c>
      <c r="F17" s="122">
        <f t="shared" ref="F17:AI17" si="6">IFERROR(F128*(1/((1+$D$2)^F8)),"")</f>
        <v>0</v>
      </c>
      <c r="G17" s="122">
        <f t="shared" si="6"/>
        <v>0</v>
      </c>
      <c r="H17" s="122">
        <f t="shared" si="6"/>
        <v>0</v>
      </c>
      <c r="I17" s="122">
        <f t="shared" si="6"/>
        <v>0</v>
      </c>
      <c r="J17" s="122">
        <f t="shared" si="6"/>
        <v>0</v>
      </c>
      <c r="K17" s="122">
        <f t="shared" si="6"/>
        <v>0</v>
      </c>
      <c r="L17" s="122">
        <f t="shared" si="6"/>
        <v>0</v>
      </c>
      <c r="M17" s="122">
        <f t="shared" si="6"/>
        <v>0</v>
      </c>
      <c r="N17" s="122">
        <f t="shared" si="6"/>
        <v>0</v>
      </c>
      <c r="O17" s="122">
        <f t="shared" si="6"/>
        <v>0</v>
      </c>
      <c r="P17" s="122">
        <f t="shared" si="6"/>
        <v>0</v>
      </c>
      <c r="Q17" s="122">
        <f t="shared" si="6"/>
        <v>0</v>
      </c>
      <c r="R17" s="122">
        <f t="shared" si="6"/>
        <v>0</v>
      </c>
      <c r="S17" s="122">
        <f t="shared" si="6"/>
        <v>0</v>
      </c>
      <c r="T17" s="122">
        <f t="shared" si="6"/>
        <v>0</v>
      </c>
      <c r="U17" s="122">
        <f t="shared" si="6"/>
        <v>0</v>
      </c>
      <c r="V17" s="122">
        <f t="shared" si="6"/>
        <v>0</v>
      </c>
      <c r="W17" s="122">
        <f t="shared" si="6"/>
        <v>0</v>
      </c>
      <c r="X17" s="122">
        <f t="shared" si="6"/>
        <v>0</v>
      </c>
      <c r="Y17" s="122">
        <f t="shared" si="6"/>
        <v>0</v>
      </c>
      <c r="Z17" s="122">
        <f t="shared" si="6"/>
        <v>0</v>
      </c>
      <c r="AA17" s="122">
        <f t="shared" si="6"/>
        <v>0</v>
      </c>
      <c r="AB17" s="122">
        <f t="shared" si="6"/>
        <v>0</v>
      </c>
      <c r="AC17" s="122">
        <f t="shared" si="6"/>
        <v>0</v>
      </c>
      <c r="AD17" s="122">
        <f t="shared" si="6"/>
        <v>0</v>
      </c>
      <c r="AE17" s="122">
        <f t="shared" si="6"/>
        <v>0</v>
      </c>
      <c r="AF17" s="122">
        <f t="shared" si="6"/>
        <v>0</v>
      </c>
      <c r="AG17" s="122">
        <f t="shared" si="6"/>
        <v>0</v>
      </c>
      <c r="AH17" s="122">
        <f t="shared" si="6"/>
        <v>0</v>
      </c>
      <c r="AI17" s="122">
        <f t="shared" si="6"/>
        <v>0</v>
      </c>
      <c r="AJ17" s="122">
        <f t="shared" si="3"/>
        <v>0</v>
      </c>
    </row>
    <row r="18" spans="2:41" x14ac:dyDescent="0.25">
      <c r="C18" s="199" t="s">
        <v>57</v>
      </c>
      <c r="D18" s="42">
        <f t="shared" si="4"/>
        <v>0</v>
      </c>
      <c r="F18" s="122">
        <f t="shared" ref="F18:AI18" si="7">IFERROR(F150*(1/((1+$D$2)^F8)),"")</f>
        <v>0</v>
      </c>
      <c r="G18" s="122">
        <f t="shared" si="7"/>
        <v>0</v>
      </c>
      <c r="H18" s="122">
        <f t="shared" si="7"/>
        <v>0</v>
      </c>
      <c r="I18" s="122">
        <f t="shared" si="7"/>
        <v>0</v>
      </c>
      <c r="J18" s="122">
        <f t="shared" si="7"/>
        <v>0</v>
      </c>
      <c r="K18" s="122">
        <f t="shared" si="7"/>
        <v>0</v>
      </c>
      <c r="L18" s="122">
        <f t="shared" si="7"/>
        <v>0</v>
      </c>
      <c r="M18" s="122">
        <f t="shared" si="7"/>
        <v>0</v>
      </c>
      <c r="N18" s="122">
        <f t="shared" si="7"/>
        <v>0</v>
      </c>
      <c r="O18" s="122">
        <f t="shared" si="7"/>
        <v>0</v>
      </c>
      <c r="P18" s="122">
        <f t="shared" si="7"/>
        <v>0</v>
      </c>
      <c r="Q18" s="122">
        <f t="shared" si="7"/>
        <v>0</v>
      </c>
      <c r="R18" s="122">
        <f t="shared" si="7"/>
        <v>0</v>
      </c>
      <c r="S18" s="122">
        <f t="shared" si="7"/>
        <v>0</v>
      </c>
      <c r="T18" s="122">
        <f t="shared" si="7"/>
        <v>0</v>
      </c>
      <c r="U18" s="122">
        <f t="shared" si="7"/>
        <v>0</v>
      </c>
      <c r="V18" s="122">
        <f t="shared" si="7"/>
        <v>0</v>
      </c>
      <c r="W18" s="122">
        <f t="shared" si="7"/>
        <v>0</v>
      </c>
      <c r="X18" s="122">
        <f t="shared" si="7"/>
        <v>0</v>
      </c>
      <c r="Y18" s="122">
        <f t="shared" si="7"/>
        <v>0</v>
      </c>
      <c r="Z18" s="122">
        <f t="shared" si="7"/>
        <v>0</v>
      </c>
      <c r="AA18" s="122">
        <f t="shared" si="7"/>
        <v>0</v>
      </c>
      <c r="AB18" s="122">
        <f t="shared" si="7"/>
        <v>0</v>
      </c>
      <c r="AC18" s="122">
        <f t="shared" si="7"/>
        <v>0</v>
      </c>
      <c r="AD18" s="122">
        <f t="shared" si="7"/>
        <v>0</v>
      </c>
      <c r="AE18" s="122">
        <f t="shared" si="7"/>
        <v>0</v>
      </c>
      <c r="AF18" s="122">
        <f t="shared" si="7"/>
        <v>0</v>
      </c>
      <c r="AG18" s="122">
        <f t="shared" si="7"/>
        <v>0</v>
      </c>
      <c r="AH18" s="122">
        <f t="shared" si="7"/>
        <v>0</v>
      </c>
      <c r="AI18" s="122">
        <f t="shared" si="7"/>
        <v>0</v>
      </c>
      <c r="AJ18" s="122">
        <f t="shared" si="3"/>
        <v>0</v>
      </c>
      <c r="AN18" s="122"/>
      <c r="AO18" s="122"/>
    </row>
    <row r="19" spans="2:41" x14ac:dyDescent="0.25">
      <c r="C19" s="15" t="s">
        <v>252</v>
      </c>
      <c r="D19" s="42">
        <f t="shared" si="4"/>
        <v>0</v>
      </c>
      <c r="F19" s="122">
        <f t="shared" ref="F19:AI19" si="8">IFERROR(F201*(1/((1+$D$2)^F8)),"")</f>
        <v>0</v>
      </c>
      <c r="G19" s="122">
        <f t="shared" si="8"/>
        <v>0</v>
      </c>
      <c r="H19" s="122">
        <f t="shared" si="8"/>
        <v>0</v>
      </c>
      <c r="I19" s="122">
        <f t="shared" si="8"/>
        <v>0</v>
      </c>
      <c r="J19" s="122">
        <f t="shared" si="8"/>
        <v>0</v>
      </c>
      <c r="K19" s="122">
        <f t="shared" si="8"/>
        <v>0</v>
      </c>
      <c r="L19" s="122">
        <f t="shared" si="8"/>
        <v>0</v>
      </c>
      <c r="M19" s="122">
        <f t="shared" si="8"/>
        <v>0</v>
      </c>
      <c r="N19" s="122">
        <f t="shared" si="8"/>
        <v>0</v>
      </c>
      <c r="O19" s="122">
        <f t="shared" si="8"/>
        <v>0</v>
      </c>
      <c r="P19" s="122">
        <f t="shared" si="8"/>
        <v>0</v>
      </c>
      <c r="Q19" s="122">
        <f t="shared" si="8"/>
        <v>0</v>
      </c>
      <c r="R19" s="122">
        <f t="shared" si="8"/>
        <v>0</v>
      </c>
      <c r="S19" s="122">
        <f t="shared" si="8"/>
        <v>0</v>
      </c>
      <c r="T19" s="122">
        <f t="shared" si="8"/>
        <v>0</v>
      </c>
      <c r="U19" s="122">
        <f t="shared" si="8"/>
        <v>0</v>
      </c>
      <c r="V19" s="122">
        <f t="shared" si="8"/>
        <v>0</v>
      </c>
      <c r="W19" s="122">
        <f t="shared" si="8"/>
        <v>0</v>
      </c>
      <c r="X19" s="122">
        <f t="shared" si="8"/>
        <v>0</v>
      </c>
      <c r="Y19" s="122">
        <f t="shared" si="8"/>
        <v>0</v>
      </c>
      <c r="Z19" s="122">
        <f t="shared" si="8"/>
        <v>0</v>
      </c>
      <c r="AA19" s="122">
        <f t="shared" si="8"/>
        <v>0</v>
      </c>
      <c r="AB19" s="122">
        <f t="shared" si="8"/>
        <v>0</v>
      </c>
      <c r="AC19" s="122">
        <f t="shared" si="8"/>
        <v>0</v>
      </c>
      <c r="AD19" s="122">
        <f t="shared" si="8"/>
        <v>0</v>
      </c>
      <c r="AE19" s="122">
        <f t="shared" si="8"/>
        <v>0</v>
      </c>
      <c r="AF19" s="122">
        <f t="shared" si="8"/>
        <v>0</v>
      </c>
      <c r="AG19" s="122">
        <f t="shared" si="8"/>
        <v>0</v>
      </c>
      <c r="AH19" s="122">
        <f t="shared" si="8"/>
        <v>0</v>
      </c>
      <c r="AI19" s="122">
        <f t="shared" si="8"/>
        <v>0</v>
      </c>
      <c r="AJ19" s="122">
        <f t="shared" si="3"/>
        <v>0</v>
      </c>
    </row>
    <row r="20" spans="2:41" x14ac:dyDescent="0.25">
      <c r="C20" s="199" t="s">
        <v>115</v>
      </c>
      <c r="D20" s="42">
        <f t="shared" si="4"/>
        <v>0</v>
      </c>
      <c r="F20" s="122">
        <v>0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22">
        <v>0</v>
      </c>
      <c r="O20" s="122">
        <v>0</v>
      </c>
      <c r="P20" s="122">
        <v>0</v>
      </c>
      <c r="Q20" s="122">
        <v>0</v>
      </c>
      <c r="R20" s="122">
        <v>0</v>
      </c>
      <c r="S20" s="122">
        <v>0</v>
      </c>
      <c r="T20" s="122">
        <v>0</v>
      </c>
      <c r="U20" s="122">
        <v>0</v>
      </c>
      <c r="V20" s="122">
        <v>0</v>
      </c>
      <c r="W20" s="122">
        <v>0</v>
      </c>
      <c r="X20" s="122">
        <v>0</v>
      </c>
      <c r="Y20" s="122">
        <v>0</v>
      </c>
      <c r="Z20" s="122">
        <v>0</v>
      </c>
      <c r="AA20" s="122">
        <v>0</v>
      </c>
      <c r="AB20" s="122">
        <v>0</v>
      </c>
      <c r="AC20" s="122">
        <v>0</v>
      </c>
      <c r="AD20" s="122">
        <v>0</v>
      </c>
      <c r="AE20" s="122">
        <v>0</v>
      </c>
      <c r="AF20" s="122">
        <v>0</v>
      </c>
      <c r="AG20" s="122">
        <v>0</v>
      </c>
      <c r="AH20" s="122">
        <v>0</v>
      </c>
      <c r="AI20" s="122">
        <f>'Input sheet'!E15*(('Input sheet'!$E$18-'Model - Urban Free-Flow'!AI8)/'Input sheet'!$E$18)*(1/((1+$D$2)^AI8))</f>
        <v>0</v>
      </c>
      <c r="AJ20" s="122">
        <f t="shared" si="3"/>
        <v>0</v>
      </c>
    </row>
    <row r="21" spans="2:41" x14ac:dyDescent="0.25">
      <c r="C21" s="16" t="s">
        <v>86</v>
      </c>
      <c r="D21" s="42">
        <f t="shared" si="4"/>
        <v>-10939.80738962461</v>
      </c>
      <c r="F21" s="122">
        <f>SUM(F14:F20)</f>
        <v>-961.53846153846143</v>
      </c>
      <c r="G21" s="122">
        <f t="shared" ref="G21:AJ21" si="9">SUM(G14:G20)</f>
        <v>-924.55621301775136</v>
      </c>
      <c r="H21" s="122">
        <f t="shared" si="9"/>
        <v>-888.9963586709149</v>
      </c>
      <c r="I21" s="122">
        <f t="shared" si="9"/>
        <v>-854.80419102972576</v>
      </c>
      <c r="J21" s="122">
        <f t="shared" si="9"/>
        <v>-821.92710675935155</v>
      </c>
      <c r="K21" s="122">
        <f t="shared" si="9"/>
        <v>-790.31452573014576</v>
      </c>
      <c r="L21" s="122">
        <f t="shared" si="9"/>
        <v>-759.91781320206326</v>
      </c>
      <c r="M21" s="122">
        <f t="shared" si="9"/>
        <v>-730.69020500198383</v>
      </c>
      <c r="N21" s="122">
        <f t="shared" si="9"/>
        <v>-702.58673557883048</v>
      </c>
      <c r="O21" s="122">
        <f t="shared" si="9"/>
        <v>-675.56416882579856</v>
      </c>
      <c r="P21" s="122">
        <f t="shared" si="9"/>
        <v>-649.58093156326788</v>
      </c>
      <c r="Q21" s="122">
        <f t="shared" si="9"/>
        <v>-624.59704958006512</v>
      </c>
      <c r="R21" s="122">
        <f t="shared" si="9"/>
        <v>-600.57408613467805</v>
      </c>
      <c r="S21" s="122">
        <f t="shared" si="9"/>
        <v>5774.7508282180579</v>
      </c>
      <c r="T21" s="122">
        <f t="shared" si="9"/>
        <v>-555.26450271327474</v>
      </c>
      <c r="U21" s="122">
        <f t="shared" si="9"/>
        <v>-533.908175685841</v>
      </c>
      <c r="V21" s="122">
        <f t="shared" si="9"/>
        <v>-513.37324585177021</v>
      </c>
      <c r="W21" s="122">
        <f t="shared" si="9"/>
        <v>-493.62812101131749</v>
      </c>
      <c r="X21" s="122">
        <f t="shared" si="9"/>
        <v>-474.64242404934373</v>
      </c>
      <c r="Y21" s="122">
        <f t="shared" si="9"/>
        <v>-456.38694620129206</v>
      </c>
      <c r="Z21" s="122">
        <f t="shared" si="9"/>
        <v>-438.83360211662688</v>
      </c>
      <c r="AA21" s="122">
        <f t="shared" si="9"/>
        <v>-421.9553866506028</v>
      </c>
      <c r="AB21" s="122">
        <f t="shared" si="9"/>
        <v>-405.72633331788734</v>
      </c>
      <c r="AC21" s="122">
        <f t="shared" si="9"/>
        <v>-390.12147434412242</v>
      </c>
      <c r="AD21" s="122">
        <f t="shared" si="9"/>
        <v>-375.11680225396378</v>
      </c>
      <c r="AE21" s="122">
        <f t="shared" si="9"/>
        <v>-360.68923293650369</v>
      </c>
      <c r="AF21" s="122">
        <f t="shared" si="9"/>
        <v>-346.81657013125351</v>
      </c>
      <c r="AG21" s="122">
        <f t="shared" si="9"/>
        <v>-333.47747128005142</v>
      </c>
      <c r="AH21" s="122">
        <f t="shared" si="9"/>
        <v>-320.65141469235709</v>
      </c>
      <c r="AI21" s="122">
        <f t="shared" si="9"/>
        <v>-308.31866797342036</v>
      </c>
      <c r="AJ21" s="122">
        <f t="shared" si="9"/>
        <v>-10939.80738962461</v>
      </c>
    </row>
    <row r="22" spans="2:41" x14ac:dyDescent="0.25">
      <c r="C22" s="16"/>
      <c r="D22" s="31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</row>
    <row r="23" spans="2:41" x14ac:dyDescent="0.25">
      <c r="C23" s="16" t="s">
        <v>271</v>
      </c>
      <c r="D23" s="31">
        <f>D21-D11</f>
        <v>-100194799.9477859</v>
      </c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4">
        <f>AJ21-AJ11</f>
        <v>-100194799.9477859</v>
      </c>
    </row>
    <row r="24" spans="2:41" x14ac:dyDescent="0.25">
      <c r="C24" s="16"/>
      <c r="D24" s="31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</row>
    <row r="25" spans="2:41" x14ac:dyDescent="0.25">
      <c r="C25" s="16" t="s">
        <v>367</v>
      </c>
      <c r="D25" s="38">
        <f>D21/D11</f>
        <v>-1.0919730358057392E-4</v>
      </c>
      <c r="AJ25" s="125">
        <f>AJ21/AJ11</f>
        <v>-1.0919730358057392E-4</v>
      </c>
    </row>
    <row r="26" spans="2:41" x14ac:dyDescent="0.25">
      <c r="D26" s="31"/>
    </row>
    <row r="27" spans="2:41" x14ac:dyDescent="0.25">
      <c r="B27" s="16" t="s">
        <v>87</v>
      </c>
      <c r="C27" s="16" t="s">
        <v>90</v>
      </c>
      <c r="D27" s="31"/>
    </row>
    <row r="28" spans="2:41" x14ac:dyDescent="0.25">
      <c r="B28" s="16"/>
      <c r="C28" s="199" t="s">
        <v>88</v>
      </c>
      <c r="D28" s="31"/>
    </row>
    <row r="29" spans="2:41" x14ac:dyDescent="0.25">
      <c r="C29" s="199" t="s">
        <v>295</v>
      </c>
      <c r="D29" s="31">
        <f>'Input sheet'!E22</f>
        <v>1000</v>
      </c>
      <c r="F29" s="20">
        <f>D29</f>
        <v>1000</v>
      </c>
      <c r="G29" s="20">
        <f>F29*(1+$D$32)</f>
        <v>1020</v>
      </c>
      <c r="H29" s="20">
        <f>G29*(1+$D$32)</f>
        <v>1040.4000000000001</v>
      </c>
      <c r="I29" s="20">
        <f t="shared" ref="I29:AI29" si="10">H29*(1+$D$32)</f>
        <v>1061.2080000000001</v>
      </c>
      <c r="J29" s="20">
        <f t="shared" si="10"/>
        <v>1082.4321600000001</v>
      </c>
      <c r="K29" s="20">
        <f t="shared" si="10"/>
        <v>1104.0808032</v>
      </c>
      <c r="L29" s="20">
        <f t="shared" si="10"/>
        <v>1126.1624192639999</v>
      </c>
      <c r="M29" s="20">
        <f t="shared" si="10"/>
        <v>1148.68566764928</v>
      </c>
      <c r="N29" s="20">
        <f t="shared" si="10"/>
        <v>1171.6593810022657</v>
      </c>
      <c r="O29" s="20">
        <f t="shared" si="10"/>
        <v>1195.0925686223111</v>
      </c>
      <c r="P29" s="20">
        <f t="shared" si="10"/>
        <v>1218.9944199947574</v>
      </c>
      <c r="Q29" s="20">
        <f t="shared" si="10"/>
        <v>1243.3743083946526</v>
      </c>
      <c r="R29" s="20">
        <f t="shared" si="10"/>
        <v>1268.2417945625457</v>
      </c>
      <c r="S29" s="20">
        <f t="shared" si="10"/>
        <v>1293.6066304537967</v>
      </c>
      <c r="T29" s="20">
        <f t="shared" si="10"/>
        <v>1319.4787630628728</v>
      </c>
      <c r="U29" s="20">
        <f t="shared" si="10"/>
        <v>1345.8683383241303</v>
      </c>
      <c r="V29" s="20">
        <f t="shared" si="10"/>
        <v>1372.785705090613</v>
      </c>
      <c r="W29" s="20">
        <f t="shared" si="10"/>
        <v>1400.2414191924252</v>
      </c>
      <c r="X29" s="20">
        <f t="shared" si="10"/>
        <v>1428.2462475762736</v>
      </c>
      <c r="Y29" s="20">
        <f t="shared" si="10"/>
        <v>1456.811172527799</v>
      </c>
      <c r="Z29" s="20">
        <f t="shared" si="10"/>
        <v>1485.947395978355</v>
      </c>
      <c r="AA29" s="20">
        <f t="shared" si="10"/>
        <v>1515.6663438979222</v>
      </c>
      <c r="AB29" s="20">
        <f t="shared" si="10"/>
        <v>1545.9796707758805</v>
      </c>
      <c r="AC29" s="20">
        <f t="shared" si="10"/>
        <v>1576.8992641913983</v>
      </c>
      <c r="AD29" s="20">
        <f t="shared" si="10"/>
        <v>1608.4372494752263</v>
      </c>
      <c r="AE29" s="20">
        <f t="shared" si="10"/>
        <v>1640.6059944647309</v>
      </c>
      <c r="AF29" s="20">
        <f t="shared" si="10"/>
        <v>1673.4181143540254</v>
      </c>
      <c r="AG29" s="20">
        <f t="shared" si="10"/>
        <v>1706.8864766411059</v>
      </c>
      <c r="AH29" s="20">
        <f t="shared" si="10"/>
        <v>1741.024206173928</v>
      </c>
      <c r="AI29" s="20">
        <f t="shared" si="10"/>
        <v>1775.8446902974065</v>
      </c>
    </row>
    <row r="30" spans="2:41" x14ac:dyDescent="0.25">
      <c r="C30" s="199" t="s">
        <v>94</v>
      </c>
      <c r="D30" s="1">
        <f>'Input sheet'!E23</f>
        <v>0.2</v>
      </c>
      <c r="F30" s="20">
        <f>F29*$D$30</f>
        <v>200</v>
      </c>
      <c r="G30" s="20">
        <f t="shared" ref="G30:AI30" si="11">G29*$D$30</f>
        <v>204</v>
      </c>
      <c r="H30" s="20">
        <f>H29*$D$30</f>
        <v>208.08000000000004</v>
      </c>
      <c r="I30" s="20">
        <f t="shared" si="11"/>
        <v>212.24160000000003</v>
      </c>
      <c r="J30" s="20">
        <f t="shared" si="11"/>
        <v>216.48643200000004</v>
      </c>
      <c r="K30" s="20">
        <f t="shared" si="11"/>
        <v>220.81616064000002</v>
      </c>
      <c r="L30" s="20">
        <f t="shared" si="11"/>
        <v>225.23248385279999</v>
      </c>
      <c r="M30" s="20">
        <f t="shared" si="11"/>
        <v>229.73713352985601</v>
      </c>
      <c r="N30" s="20">
        <f t="shared" si="11"/>
        <v>234.33187620045317</v>
      </c>
      <c r="O30" s="20">
        <f t="shared" si="11"/>
        <v>239.01851372446222</v>
      </c>
      <c r="P30" s="20">
        <f t="shared" si="11"/>
        <v>243.79888399895151</v>
      </c>
      <c r="Q30" s="20">
        <f t="shared" si="11"/>
        <v>248.67486167893054</v>
      </c>
      <c r="R30" s="20">
        <f t="shared" si="11"/>
        <v>253.64835891250914</v>
      </c>
      <c r="S30" s="20">
        <f t="shared" si="11"/>
        <v>258.72132609075936</v>
      </c>
      <c r="T30" s="20">
        <f t="shared" si="11"/>
        <v>263.89575261257454</v>
      </c>
      <c r="U30" s="20">
        <f t="shared" si="11"/>
        <v>269.17366766482604</v>
      </c>
      <c r="V30" s="20">
        <f t="shared" si="11"/>
        <v>274.55714101812259</v>
      </c>
      <c r="W30" s="20">
        <f t="shared" si="11"/>
        <v>280.04828383848502</v>
      </c>
      <c r="X30" s="20">
        <f t="shared" si="11"/>
        <v>285.64924951525472</v>
      </c>
      <c r="Y30" s="20">
        <f t="shared" si="11"/>
        <v>291.3622345055598</v>
      </c>
      <c r="Z30" s="20">
        <f t="shared" si="11"/>
        <v>297.18947919567103</v>
      </c>
      <c r="AA30" s="20">
        <f t="shared" si="11"/>
        <v>303.13326877958445</v>
      </c>
      <c r="AB30" s="20">
        <f t="shared" si="11"/>
        <v>309.19593415517613</v>
      </c>
      <c r="AC30" s="20">
        <f t="shared" si="11"/>
        <v>315.3798528382797</v>
      </c>
      <c r="AD30" s="20">
        <f t="shared" si="11"/>
        <v>321.68744989504529</v>
      </c>
      <c r="AE30" s="20">
        <f t="shared" si="11"/>
        <v>328.12119889294621</v>
      </c>
      <c r="AF30" s="20">
        <f t="shared" si="11"/>
        <v>334.6836228708051</v>
      </c>
      <c r="AG30" s="20">
        <f t="shared" si="11"/>
        <v>341.37729532822118</v>
      </c>
      <c r="AH30" s="20">
        <f t="shared" si="11"/>
        <v>348.20484123478559</v>
      </c>
      <c r="AI30" s="20">
        <f t="shared" si="11"/>
        <v>355.16893805948132</v>
      </c>
    </row>
    <row r="31" spans="2:41" x14ac:dyDescent="0.25">
      <c r="C31" s="199" t="s">
        <v>93</v>
      </c>
      <c r="D31" s="1">
        <f>100%-D30</f>
        <v>0.8</v>
      </c>
      <c r="F31" s="20">
        <f>F29*$D$31</f>
        <v>800</v>
      </c>
      <c r="G31" s="20">
        <f t="shared" ref="G31:AI31" si="12">G29*$D$31</f>
        <v>816</v>
      </c>
      <c r="H31" s="20">
        <f t="shared" si="12"/>
        <v>832.32000000000016</v>
      </c>
      <c r="I31" s="20">
        <f t="shared" si="12"/>
        <v>848.96640000000014</v>
      </c>
      <c r="J31" s="20">
        <f t="shared" si="12"/>
        <v>865.94572800000014</v>
      </c>
      <c r="K31" s="20">
        <f t="shared" si="12"/>
        <v>883.26464256000008</v>
      </c>
      <c r="L31" s="20">
        <f t="shared" si="12"/>
        <v>900.92993541119995</v>
      </c>
      <c r="M31" s="20">
        <f t="shared" si="12"/>
        <v>918.94853411942404</v>
      </c>
      <c r="N31" s="20">
        <f t="shared" si="12"/>
        <v>937.32750480181267</v>
      </c>
      <c r="O31" s="20">
        <f t="shared" si="12"/>
        <v>956.0740548978489</v>
      </c>
      <c r="P31" s="20">
        <f t="shared" si="12"/>
        <v>975.19553599580604</v>
      </c>
      <c r="Q31" s="20">
        <f t="shared" si="12"/>
        <v>994.69944671572216</v>
      </c>
      <c r="R31" s="20">
        <f t="shared" si="12"/>
        <v>1014.5934356500366</v>
      </c>
      <c r="S31" s="20">
        <f t="shared" si="12"/>
        <v>1034.8853043630374</v>
      </c>
      <c r="T31" s="20">
        <f t="shared" si="12"/>
        <v>1055.5830104502982</v>
      </c>
      <c r="U31" s="20">
        <f t="shared" si="12"/>
        <v>1076.6946706593042</v>
      </c>
      <c r="V31" s="20">
        <f t="shared" si="12"/>
        <v>1098.2285640724904</v>
      </c>
      <c r="W31" s="20">
        <f t="shared" si="12"/>
        <v>1120.1931353539401</v>
      </c>
      <c r="X31" s="20">
        <f t="shared" si="12"/>
        <v>1142.5969980610189</v>
      </c>
      <c r="Y31" s="20">
        <f t="shared" si="12"/>
        <v>1165.4489380222392</v>
      </c>
      <c r="Z31" s="20">
        <f t="shared" si="12"/>
        <v>1188.7579167826841</v>
      </c>
      <c r="AA31" s="20">
        <f t="shared" si="12"/>
        <v>1212.5330751183378</v>
      </c>
      <c r="AB31" s="20">
        <f t="shared" si="12"/>
        <v>1236.7837366207045</v>
      </c>
      <c r="AC31" s="20">
        <f t="shared" si="12"/>
        <v>1261.5194113531188</v>
      </c>
      <c r="AD31" s="20">
        <f t="shared" si="12"/>
        <v>1286.7497995801812</v>
      </c>
      <c r="AE31" s="20">
        <f t="shared" si="12"/>
        <v>1312.4847955717848</v>
      </c>
      <c r="AF31" s="20">
        <f t="shared" si="12"/>
        <v>1338.7344914832204</v>
      </c>
      <c r="AG31" s="20">
        <f t="shared" si="12"/>
        <v>1365.5091813128847</v>
      </c>
      <c r="AH31" s="20">
        <f t="shared" si="12"/>
        <v>1392.8193649391424</v>
      </c>
      <c r="AI31" s="20">
        <f t="shared" si="12"/>
        <v>1420.6757522379253</v>
      </c>
    </row>
    <row r="32" spans="2:41" x14ac:dyDescent="0.25">
      <c r="C32" s="199" t="s">
        <v>108</v>
      </c>
      <c r="D32" s="1">
        <f>'Input sheet'!E24</f>
        <v>0.02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M32" s="20"/>
      <c r="AN32" s="20"/>
      <c r="AO32" s="20"/>
    </row>
    <row r="33" spans="2:41" x14ac:dyDescent="0.25">
      <c r="C33" s="199" t="s">
        <v>365</v>
      </c>
      <c r="D33" s="92">
        <v>365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M33" s="20"/>
      <c r="AN33" s="20"/>
      <c r="AO33" s="20"/>
    </row>
    <row r="34" spans="2:41" x14ac:dyDescent="0.25">
      <c r="C34" s="199" t="s">
        <v>139</v>
      </c>
      <c r="D34" s="1">
        <v>1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M34" s="20"/>
      <c r="AN34" s="20"/>
      <c r="AO34" s="20"/>
    </row>
    <row r="35" spans="2:41" x14ac:dyDescent="0.25">
      <c r="C35" s="199" t="s">
        <v>140</v>
      </c>
      <c r="D35" s="1">
        <f>'Motor Vehicle Data'!$O$10/SUM('Motor Vehicle Data'!$O$10:$P$10)</f>
        <v>0.87179487179487181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M35" s="20"/>
      <c r="AN35" s="20"/>
      <c r="AO35" s="20"/>
    </row>
    <row r="36" spans="2:41" x14ac:dyDescent="0.25">
      <c r="C36" s="199" t="s">
        <v>141</v>
      </c>
      <c r="D36" s="1">
        <f>'Motor Vehicle Data'!$P$10/SUM('Motor Vehicle Data'!$O$10:$P$10)</f>
        <v>0.12820512820512819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M36" s="20"/>
      <c r="AN36" s="20"/>
      <c r="AO36" s="20"/>
    </row>
    <row r="37" spans="2:41" x14ac:dyDescent="0.25">
      <c r="C37" s="199" t="s">
        <v>103</v>
      </c>
      <c r="D37" s="31">
        <f>'Input sheet'!E26</f>
        <v>70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M37" s="20"/>
      <c r="AN37" s="20"/>
      <c r="AO37" s="20"/>
    </row>
    <row r="38" spans="2:41" x14ac:dyDescent="0.25">
      <c r="C38" s="199" t="s">
        <v>275</v>
      </c>
      <c r="D38" s="31">
        <f>'Input sheet'!E27</f>
        <v>70</v>
      </c>
      <c r="AM38" s="20"/>
      <c r="AN38" s="20"/>
      <c r="AO38" s="20"/>
    </row>
    <row r="39" spans="2:41" x14ac:dyDescent="0.25">
      <c r="C39" s="199" t="s">
        <v>89</v>
      </c>
      <c r="D39" s="31">
        <f>'Input sheet'!E28</f>
        <v>5</v>
      </c>
      <c r="AM39" s="20"/>
      <c r="AN39" s="20"/>
      <c r="AO39" s="20"/>
    </row>
    <row r="40" spans="2:41" x14ac:dyDescent="0.25">
      <c r="C40" s="199" t="s">
        <v>277</v>
      </c>
      <c r="D40" s="3">
        <f>(D39/D37)-(D39/D38)</f>
        <v>0</v>
      </c>
      <c r="AM40" s="20"/>
      <c r="AN40" s="20"/>
      <c r="AO40" s="20"/>
    </row>
    <row r="41" spans="2:41" x14ac:dyDescent="0.25">
      <c r="C41" s="199" t="s">
        <v>594</v>
      </c>
      <c r="D41" s="122">
        <f>'Input sheet'!E29</f>
        <v>100000</v>
      </c>
      <c r="AM41" s="20"/>
      <c r="AN41" s="20"/>
      <c r="AO41" s="20"/>
    </row>
    <row r="42" spans="2:41" x14ac:dyDescent="0.25">
      <c r="C42" s="199" t="s">
        <v>595</v>
      </c>
      <c r="D42" s="122">
        <f>'Input sheet'!E30</f>
        <v>2000</v>
      </c>
      <c r="AM42" s="20"/>
      <c r="AN42" s="20"/>
      <c r="AO42" s="20"/>
    </row>
    <row r="43" spans="2:41" x14ac:dyDescent="0.25">
      <c r="C43" s="199" t="s">
        <v>596</v>
      </c>
      <c r="D43" s="122">
        <f>'Input sheet'!E31</f>
        <v>100000</v>
      </c>
      <c r="AM43" s="20"/>
      <c r="AN43" s="20"/>
      <c r="AO43" s="20"/>
    </row>
    <row r="44" spans="2:41" x14ac:dyDescent="0.25">
      <c r="C44" s="199" t="s">
        <v>597</v>
      </c>
      <c r="D44" s="122">
        <f>'Input sheet'!E32</f>
        <v>1980</v>
      </c>
      <c r="AM44" s="20"/>
      <c r="AN44" s="20"/>
      <c r="AO44" s="20"/>
    </row>
    <row r="45" spans="2:41" x14ac:dyDescent="0.25">
      <c r="AM45" s="20"/>
      <c r="AN45" s="20"/>
      <c r="AO45" s="20"/>
    </row>
    <row r="46" spans="2:41" x14ac:dyDescent="0.25">
      <c r="B46" s="46" t="s">
        <v>388</v>
      </c>
      <c r="C46" s="46" t="s">
        <v>512</v>
      </c>
      <c r="D46" s="3"/>
      <c r="AM46" s="20"/>
      <c r="AN46" s="20"/>
      <c r="AO46" s="20"/>
    </row>
    <row r="47" spans="2:41" x14ac:dyDescent="0.25">
      <c r="B47" s="46"/>
      <c r="C47" s="199" t="s">
        <v>278</v>
      </c>
      <c r="D47" s="3">
        <f>'Travel Time Value'!C5</f>
        <v>17.713974660633486</v>
      </c>
      <c r="AM47" s="20"/>
      <c r="AN47" s="20"/>
      <c r="AO47" s="20"/>
    </row>
    <row r="48" spans="2:41" x14ac:dyDescent="0.25">
      <c r="B48" s="46"/>
      <c r="C48" s="199" t="s">
        <v>123</v>
      </c>
      <c r="D48" s="3">
        <f>'Travel Time Value'!C4</f>
        <v>1.6</v>
      </c>
      <c r="AM48" s="20"/>
      <c r="AN48" s="20"/>
      <c r="AO48" s="20"/>
    </row>
    <row r="49" spans="2:41" x14ac:dyDescent="0.25">
      <c r="B49" s="46"/>
      <c r="C49" s="46" t="s">
        <v>513</v>
      </c>
      <c r="D49" s="3"/>
      <c r="AM49" s="20"/>
      <c r="AN49" s="20"/>
      <c r="AO49" s="20"/>
    </row>
    <row r="50" spans="2:41" x14ac:dyDescent="0.25">
      <c r="B50" s="46"/>
      <c r="C50" s="199" t="s">
        <v>278</v>
      </c>
      <c r="D50" s="3">
        <f>'Travel Time Value'!C10</f>
        <v>57.46701719457014</v>
      </c>
      <c r="AM50" s="20"/>
      <c r="AN50" s="20"/>
      <c r="AO50" s="20"/>
    </row>
    <row r="51" spans="2:41" x14ac:dyDescent="0.25">
      <c r="B51" s="46"/>
      <c r="C51" s="199" t="s">
        <v>123</v>
      </c>
      <c r="D51" s="3">
        <f>'Travel Time Value'!C9</f>
        <v>1.4</v>
      </c>
      <c r="AM51" s="20"/>
      <c r="AN51" s="20"/>
      <c r="AO51" s="20"/>
    </row>
    <row r="52" spans="2:41" x14ac:dyDescent="0.25">
      <c r="B52" s="46"/>
      <c r="D52" s="3"/>
      <c r="AM52" s="20"/>
      <c r="AN52" s="20"/>
      <c r="AO52" s="20"/>
    </row>
    <row r="53" spans="2:41" x14ac:dyDescent="0.25">
      <c r="B53" s="46"/>
      <c r="C53" s="199" t="str">
        <f>CONCATENATE("Combined Value - ", $D$6, " ($)")</f>
        <v>Combined Value - 2021 ($)</v>
      </c>
      <c r="D53" s="3">
        <f>D35*(D47*D48)+D36*(D50*D51)</f>
        <v>35.023316458985967</v>
      </c>
      <c r="AM53" s="20"/>
      <c r="AN53" s="20"/>
      <c r="AO53" s="20"/>
    </row>
    <row r="54" spans="2:41" x14ac:dyDescent="0.25">
      <c r="B54" s="46"/>
      <c r="C54" s="15"/>
      <c r="D54" s="3"/>
      <c r="AM54" s="20"/>
      <c r="AN54" s="20"/>
      <c r="AO54" s="20"/>
    </row>
    <row r="55" spans="2:41" x14ac:dyDescent="0.25">
      <c r="B55" s="46" t="s">
        <v>52</v>
      </c>
      <c r="C55" s="199" t="s">
        <v>29</v>
      </c>
      <c r="D55" s="3"/>
      <c r="AM55" s="20"/>
      <c r="AN55" s="20"/>
      <c r="AO55" s="20"/>
    </row>
    <row r="56" spans="2:41" x14ac:dyDescent="0.25">
      <c r="C56" s="199" t="s">
        <v>278</v>
      </c>
      <c r="D56" s="3">
        <f>'Travel Time Value'!C25</f>
        <v>31.681898642533938</v>
      </c>
      <c r="H56" s="3"/>
      <c r="AM56" s="20"/>
      <c r="AN56" s="20"/>
      <c r="AO56" s="20"/>
    </row>
    <row r="57" spans="2:41" x14ac:dyDescent="0.25">
      <c r="C57" s="199" t="s">
        <v>123</v>
      </c>
      <c r="D57" s="3">
        <f>'Travel Time Value'!C24</f>
        <v>1</v>
      </c>
      <c r="AM57" s="20"/>
      <c r="AN57" s="20"/>
      <c r="AO57" s="20"/>
    </row>
    <row r="58" spans="2:41" x14ac:dyDescent="0.25">
      <c r="C58" s="199" t="s">
        <v>10</v>
      </c>
      <c r="D58" s="3">
        <f>'VOC Value'!J7</f>
        <v>35.625</v>
      </c>
      <c r="AM58" s="20"/>
      <c r="AN58" s="20"/>
      <c r="AO58" s="20"/>
    </row>
    <row r="59" spans="2:41" x14ac:dyDescent="0.25">
      <c r="C59" s="199" t="s">
        <v>279</v>
      </c>
      <c r="D59" s="3">
        <f>'Travel Time Value'!C26</f>
        <v>45.231190476190484</v>
      </c>
      <c r="AM59" s="20"/>
      <c r="AN59" s="20"/>
      <c r="AO59" s="20"/>
    </row>
    <row r="60" spans="2:41" x14ac:dyDescent="0.25">
      <c r="D60" s="3"/>
      <c r="AM60" s="20"/>
      <c r="AN60" s="20"/>
      <c r="AO60" s="20"/>
    </row>
    <row r="61" spans="2:41" x14ac:dyDescent="0.25">
      <c r="C61" s="199" t="str">
        <f>CONCATENATE("Combined Value - ", $D$6, " ($)")</f>
        <v>Combined Value - 2021 ($)</v>
      </c>
      <c r="D61" s="3">
        <f>'Travel Time Value'!C27</f>
        <v>76.913089118724429</v>
      </c>
      <c r="AM61" s="20"/>
      <c r="AN61" s="20"/>
      <c r="AO61" s="20"/>
    </row>
    <row r="62" spans="2:41" x14ac:dyDescent="0.25">
      <c r="D62" s="3"/>
      <c r="AM62" s="20"/>
      <c r="AN62" s="20"/>
      <c r="AO62" s="20"/>
    </row>
    <row r="63" spans="2:41" x14ac:dyDescent="0.25">
      <c r="C63" s="19" t="s">
        <v>464</v>
      </c>
      <c r="D63" s="3">
        <f>D61</f>
        <v>76.913089118724429</v>
      </c>
      <c r="F63" s="21">
        <f>IF('Input sheet'!$E$21="Corridor", $D$40*$D$63*F30*$D$33, -($D$44-$D$42)*$D$33*$D$30*((1+$D$32)^(F$8-1))*$D$63)</f>
        <v>0</v>
      </c>
      <c r="G63" s="21">
        <f>IF('Input sheet'!$E$21="Corridor", $D$40*$D$63*G30*$D$33, -($D$44-$D$42)*$D$33*$D$30*((1+$D$32)^(G$8-1))*$D$63)</f>
        <v>0</v>
      </c>
      <c r="H63" s="21">
        <f>IF('Input sheet'!$E$21="Corridor", $D$40*$D$63*H30*$D$33, -($D$44-$D$42)*$D$33*$D$30*((1+$D$32)^(H$8-1))*$D$63)</f>
        <v>0</v>
      </c>
      <c r="I63" s="21">
        <f>IF('Input sheet'!$E$21="Corridor", $D$40*$D$63*I30*$D$33, -($D$44-$D$42)*$D$33*$D$30*((1+$D$32)^(I$8-1))*$D$63)</f>
        <v>0</v>
      </c>
      <c r="J63" s="21">
        <f>IF('Input sheet'!$E$21="Corridor", $D$40*$D$63*J30*$D$33, -($D$44-$D$42)*$D$33*$D$30*((1+$D$32)^(J$8-1))*$D$63)</f>
        <v>0</v>
      </c>
      <c r="K63" s="21">
        <f>IF('Input sheet'!$E$21="Corridor", $D$40*$D$63*K30*$D$33, -($D$44-$D$42)*$D$33*$D$30*((1+$D$32)^(K$8-1))*$D$63)</f>
        <v>0</v>
      </c>
      <c r="L63" s="21">
        <f>IF('Input sheet'!$E$21="Corridor", $D$40*$D$63*L30*$D$33, -($D$44-$D$42)*$D$33*$D$30*((1+$D$32)^(L$8-1))*$D$63)</f>
        <v>0</v>
      </c>
      <c r="M63" s="21">
        <f>IF('Input sheet'!$E$21="Corridor", $D$40*$D$63*M30*$D$33, -($D$44-$D$42)*$D$33*$D$30*((1+$D$32)^(M$8-1))*$D$63)</f>
        <v>0</v>
      </c>
      <c r="N63" s="21">
        <f>IF('Input sheet'!$E$21="Corridor", $D$40*$D$63*N30*$D$33, -($D$44-$D$42)*$D$33*$D$30*((1+$D$32)^(N$8-1))*$D$63)</f>
        <v>0</v>
      </c>
      <c r="O63" s="21">
        <f>IF('Input sheet'!$E$21="Corridor", $D$40*$D$63*O30*$D$33, -($D$44-$D$42)*$D$33*$D$30*((1+$D$32)^(O$8-1))*$D$63)</f>
        <v>0</v>
      </c>
      <c r="P63" s="21">
        <f>IF('Input sheet'!$E$21="Corridor", $D$40*$D$63*P30*$D$33, -($D$44-$D$42)*$D$33*$D$30*((1+$D$32)^(P$8-1))*$D$63)</f>
        <v>0</v>
      </c>
      <c r="Q63" s="21">
        <f>IF('Input sheet'!$E$21="Corridor", $D$40*$D$63*Q30*$D$33, -($D$44-$D$42)*$D$33*$D$30*((1+$D$32)^(Q$8-1))*$D$63)</f>
        <v>0</v>
      </c>
      <c r="R63" s="21">
        <f>IF('Input sheet'!$E$21="Corridor", $D$40*$D$63*R30*$D$33, -($D$44-$D$42)*$D$33*$D$30*((1+$D$32)^(R$8-1))*$D$63)</f>
        <v>0</v>
      </c>
      <c r="S63" s="21">
        <f>IF('Input sheet'!$E$21="Corridor", $D$40*$D$63*S30*$D$33, -($D$44-$D$42)*$D$33*$D$30*((1+$D$32)^(S$8-1))*$D$63)</f>
        <v>0</v>
      </c>
      <c r="T63" s="21">
        <f>IF('Input sheet'!$E$21="Corridor", $D$40*$D$63*T30*$D$33, -($D$44-$D$42)*$D$33*$D$30*((1+$D$32)^(T$8-1))*$D$63)</f>
        <v>0</v>
      </c>
      <c r="U63" s="21">
        <f>IF('Input sheet'!$E$21="Corridor", $D$40*$D$63*U30*$D$33, -($D$44-$D$42)*$D$33*$D$30*((1+$D$32)^(U$8-1))*$D$63)</f>
        <v>0</v>
      </c>
      <c r="V63" s="21">
        <f>IF('Input sheet'!$E$21="Corridor", $D$40*$D$63*V30*$D$33, -($D$44-$D$42)*$D$33*$D$30*((1+$D$32)^(V$8-1))*$D$63)</f>
        <v>0</v>
      </c>
      <c r="W63" s="21">
        <f>IF('Input sheet'!$E$21="Corridor", $D$40*$D$63*W30*$D$33, -($D$44-$D$42)*$D$33*$D$30*((1+$D$32)^(W$8-1))*$D$63)</f>
        <v>0</v>
      </c>
      <c r="X63" s="21">
        <f>IF('Input sheet'!$E$21="Corridor", $D$40*$D$63*X30*$D$33, -($D$44-$D$42)*$D$33*$D$30*((1+$D$32)^(X$8-1))*$D$63)</f>
        <v>0</v>
      </c>
      <c r="Y63" s="21">
        <f>IF('Input sheet'!$E$21="Corridor", $D$40*$D$63*Y30*$D$33, -($D$44-$D$42)*$D$33*$D$30*((1+$D$32)^(Y$8-1))*$D$63)</f>
        <v>0</v>
      </c>
      <c r="Z63" s="21">
        <f>IF('Input sheet'!$E$21="Corridor", $D$40*$D$63*Z30*$D$33, -($D$44-$D$42)*$D$33*$D$30*((1+$D$32)^(Z$8-1))*$D$63)</f>
        <v>0</v>
      </c>
      <c r="AA63" s="21">
        <f>IF('Input sheet'!$E$21="Corridor", $D$40*$D$63*AA30*$D$33, -($D$44-$D$42)*$D$33*$D$30*((1+$D$32)^(AA$8-1))*$D$63)</f>
        <v>0</v>
      </c>
      <c r="AB63" s="21">
        <f>IF('Input sheet'!$E$21="Corridor", $D$40*$D$63*AB30*$D$33, -($D$44-$D$42)*$D$33*$D$30*((1+$D$32)^(AB$8-1))*$D$63)</f>
        <v>0</v>
      </c>
      <c r="AC63" s="21">
        <f>IF('Input sheet'!$E$21="Corridor", $D$40*$D$63*AC30*$D$33, -($D$44-$D$42)*$D$33*$D$30*((1+$D$32)^(AC$8-1))*$D$63)</f>
        <v>0</v>
      </c>
      <c r="AD63" s="21">
        <f>IF('Input sheet'!$E$21="Corridor", $D$40*$D$63*AD30*$D$33, -($D$44-$D$42)*$D$33*$D$30*((1+$D$32)^(AD$8-1))*$D$63)</f>
        <v>0</v>
      </c>
      <c r="AE63" s="21">
        <f>IF('Input sheet'!$E$21="Corridor", $D$40*$D$63*AE30*$D$33, -($D$44-$D$42)*$D$33*$D$30*((1+$D$32)^(AE$8-1))*$D$63)</f>
        <v>0</v>
      </c>
      <c r="AF63" s="21">
        <f>IF('Input sheet'!$E$21="Corridor", $D$40*$D$63*AF30*$D$33, -($D$44-$D$42)*$D$33*$D$30*((1+$D$32)^(AF$8-1))*$D$63)</f>
        <v>0</v>
      </c>
      <c r="AG63" s="21">
        <f>IF('Input sheet'!$E$21="Corridor", $D$40*$D$63*AG30*$D$33, -($D$44-$D$42)*$D$33*$D$30*((1+$D$32)^(AG$8-1))*$D$63)</f>
        <v>0</v>
      </c>
      <c r="AH63" s="21">
        <f>IF('Input sheet'!$E$21="Corridor", $D$40*$D$63*AH30*$D$33, -($D$44-$D$42)*$D$33*$D$30*((1+$D$32)^(AH$8-1))*$D$63)</f>
        <v>0</v>
      </c>
      <c r="AI63" s="21">
        <f>IF('Input sheet'!$E$21="Corridor", $D$40*$D$63*AI30*$D$33, -($D$44-$D$42)*$D$33*$D$30*((1+$D$32)^(AI$8-1))*$D$63)</f>
        <v>0</v>
      </c>
      <c r="AM63" s="20"/>
      <c r="AN63" s="20"/>
      <c r="AO63" s="20"/>
    </row>
    <row r="64" spans="2:41" x14ac:dyDescent="0.25">
      <c r="C64" s="19" t="s">
        <v>465</v>
      </c>
      <c r="D64" s="3">
        <f>D53</f>
        <v>35.023316458985967</v>
      </c>
      <c r="F64" s="21">
        <f>IF('Input sheet'!$E$21="Corridor", $D$40*$D$64*F31*$D$33, -($D$44-$D$42)*$D$33*$D$31*((1+$D$32)^(F$8-1))*$D$64)</f>
        <v>0</v>
      </c>
      <c r="G64" s="21">
        <f>IF('Input sheet'!$E$21="Corridor", $D$40*$D$64*G31*$D$33, -($D$44-$D$42)*$D$33*$D$31*((1+$D$32)^(G$8-1))*$D$64)</f>
        <v>0</v>
      </c>
      <c r="H64" s="21">
        <f>IF('Input sheet'!$E$21="Corridor", $D$40*$D$64*H31*$D$33, -($D$44-$D$42)*$D$33*$D$31*((1+$D$32)^(H$8-1))*$D$64)</f>
        <v>0</v>
      </c>
      <c r="I64" s="21">
        <f>IF('Input sheet'!$E$21="Corridor", $D$40*$D$64*I31*$D$33, -($D$44-$D$42)*$D$33*$D$31*((1+$D$32)^(I$8-1))*$D$64)</f>
        <v>0</v>
      </c>
      <c r="J64" s="21">
        <f>IF('Input sheet'!$E$21="Corridor", $D$40*$D$64*J31*$D$33, -($D$44-$D$42)*$D$33*$D$31*((1+$D$32)^(J$8-1))*$D$64)</f>
        <v>0</v>
      </c>
      <c r="K64" s="21">
        <f>IF('Input sheet'!$E$21="Corridor", $D$40*$D$64*K31*$D$33, -($D$44-$D$42)*$D$33*$D$31*((1+$D$32)^(K$8-1))*$D$64)</f>
        <v>0</v>
      </c>
      <c r="L64" s="21">
        <f>IF('Input sheet'!$E$21="Corridor", $D$40*$D$64*L31*$D$33, -($D$44-$D$42)*$D$33*$D$31*((1+$D$32)^(L$8-1))*$D$64)</f>
        <v>0</v>
      </c>
      <c r="M64" s="21">
        <f>IF('Input sheet'!$E$21="Corridor", $D$40*$D$64*M31*$D$33, -($D$44-$D$42)*$D$33*$D$31*((1+$D$32)^(M$8-1))*$D$64)</f>
        <v>0</v>
      </c>
      <c r="N64" s="21">
        <f>IF('Input sheet'!$E$21="Corridor", $D$40*$D$64*N31*$D$33, -($D$44-$D$42)*$D$33*$D$31*((1+$D$32)^(N$8-1))*$D$64)</f>
        <v>0</v>
      </c>
      <c r="O64" s="21">
        <f>IF('Input sheet'!$E$21="Corridor", $D$40*$D$64*O31*$D$33, -($D$44-$D$42)*$D$33*$D$31*((1+$D$32)^(O$8-1))*$D$64)</f>
        <v>0</v>
      </c>
      <c r="P64" s="21">
        <f>IF('Input sheet'!$E$21="Corridor", $D$40*$D$64*P31*$D$33, -($D$44-$D$42)*$D$33*$D$31*((1+$D$32)^(P$8-1))*$D$64)</f>
        <v>0</v>
      </c>
      <c r="Q64" s="21">
        <f>IF('Input sheet'!$E$21="Corridor", $D$40*$D$64*Q31*$D$33, -($D$44-$D$42)*$D$33*$D$31*((1+$D$32)^(Q$8-1))*$D$64)</f>
        <v>0</v>
      </c>
      <c r="R64" s="21">
        <f>IF('Input sheet'!$E$21="Corridor", $D$40*$D$64*R31*$D$33, -($D$44-$D$42)*$D$33*$D$31*((1+$D$32)^(R$8-1))*$D$64)</f>
        <v>0</v>
      </c>
      <c r="S64" s="21">
        <f>IF('Input sheet'!$E$21="Corridor", $D$40*$D$64*S31*$D$33, -($D$44-$D$42)*$D$33*$D$31*((1+$D$32)^(S$8-1))*$D$64)</f>
        <v>0</v>
      </c>
      <c r="T64" s="21">
        <f>IF('Input sheet'!$E$21="Corridor", $D$40*$D$64*T31*$D$33, -($D$44-$D$42)*$D$33*$D$31*((1+$D$32)^(T$8-1))*$D$64)</f>
        <v>0</v>
      </c>
      <c r="U64" s="21">
        <f>IF('Input sheet'!$E$21="Corridor", $D$40*$D$64*U31*$D$33, -($D$44-$D$42)*$D$33*$D$31*((1+$D$32)^(U$8-1))*$D$64)</f>
        <v>0</v>
      </c>
      <c r="V64" s="21">
        <f>IF('Input sheet'!$E$21="Corridor", $D$40*$D$64*V31*$D$33, -($D$44-$D$42)*$D$33*$D$31*((1+$D$32)^(V$8-1))*$D$64)</f>
        <v>0</v>
      </c>
      <c r="W64" s="21">
        <f>IF('Input sheet'!$E$21="Corridor", $D$40*$D$64*W31*$D$33, -($D$44-$D$42)*$D$33*$D$31*((1+$D$32)^(W$8-1))*$D$64)</f>
        <v>0</v>
      </c>
      <c r="X64" s="21">
        <f>IF('Input sheet'!$E$21="Corridor", $D$40*$D$64*X31*$D$33, -($D$44-$D$42)*$D$33*$D$31*((1+$D$32)^(X$8-1))*$D$64)</f>
        <v>0</v>
      </c>
      <c r="Y64" s="21">
        <f>IF('Input sheet'!$E$21="Corridor", $D$40*$D$64*Y31*$D$33, -($D$44-$D$42)*$D$33*$D$31*((1+$D$32)^(Y$8-1))*$D$64)</f>
        <v>0</v>
      </c>
      <c r="Z64" s="21">
        <f>IF('Input sheet'!$E$21="Corridor", $D$40*$D$64*Z31*$D$33, -($D$44-$D$42)*$D$33*$D$31*((1+$D$32)^(Z$8-1))*$D$64)</f>
        <v>0</v>
      </c>
      <c r="AA64" s="21">
        <f>IF('Input sheet'!$E$21="Corridor", $D$40*$D$64*AA31*$D$33, -($D$44-$D$42)*$D$33*$D$31*((1+$D$32)^(AA$8-1))*$D$64)</f>
        <v>0</v>
      </c>
      <c r="AB64" s="21">
        <f>IF('Input sheet'!$E$21="Corridor", $D$40*$D$64*AB31*$D$33, -($D$44-$D$42)*$D$33*$D$31*((1+$D$32)^(AB$8-1))*$D$64)</f>
        <v>0</v>
      </c>
      <c r="AC64" s="21">
        <f>IF('Input sheet'!$E$21="Corridor", $D$40*$D$64*AC31*$D$33, -($D$44-$D$42)*$D$33*$D$31*((1+$D$32)^(AC$8-1))*$D$64)</f>
        <v>0</v>
      </c>
      <c r="AD64" s="21">
        <f>IF('Input sheet'!$E$21="Corridor", $D$40*$D$64*AD31*$D$33, -($D$44-$D$42)*$D$33*$D$31*((1+$D$32)^(AD$8-1))*$D$64)</f>
        <v>0</v>
      </c>
      <c r="AE64" s="21">
        <f>IF('Input sheet'!$E$21="Corridor", $D$40*$D$64*AE31*$D$33, -($D$44-$D$42)*$D$33*$D$31*((1+$D$32)^(AE$8-1))*$D$64)</f>
        <v>0</v>
      </c>
      <c r="AF64" s="21">
        <f>IF('Input sheet'!$E$21="Corridor", $D$40*$D$64*AF31*$D$33, -($D$44-$D$42)*$D$33*$D$31*((1+$D$32)^(AF$8-1))*$D$64)</f>
        <v>0</v>
      </c>
      <c r="AG64" s="21">
        <f>IF('Input sheet'!$E$21="Corridor", $D$40*$D$64*AG31*$D$33, -($D$44-$D$42)*$D$33*$D$31*((1+$D$32)^(AG$8-1))*$D$64)</f>
        <v>0</v>
      </c>
      <c r="AH64" s="21">
        <f>IF('Input sheet'!$E$21="Corridor", $D$40*$D$64*AH31*$D$33, -($D$44-$D$42)*$D$33*$D$31*((1+$D$32)^(AH$8-1))*$D$64)</f>
        <v>0</v>
      </c>
      <c r="AI64" s="21">
        <f>IF('Input sheet'!$E$21="Corridor", $D$40*$D$64*AI31*$D$33, -($D$44-$D$42)*$D$33*$D$31*((1+$D$32)^(AI$8-1))*$D$64)</f>
        <v>0</v>
      </c>
      <c r="AM64" s="20"/>
      <c r="AN64" s="20"/>
      <c r="AO64" s="20"/>
    </row>
    <row r="65" spans="2:41" x14ac:dyDescent="0.25">
      <c r="C65" s="19" t="s">
        <v>116</v>
      </c>
      <c r="F65" s="21">
        <f>IF('Input sheet'!$E$21="Corridor", (($D$63*F30)+($D$64*F31))*$D$40*$D$33, -(($D$44-$D$42)*$D$33*$D$30*((1+$D$32)^(F$8-1))*$D$63)-($D$44-$D$42)*$D$33*$D$31*((1+$D$32)^(F$8-1))*$D$64)</f>
        <v>0</v>
      </c>
      <c r="G65" s="21">
        <f>IF('Input sheet'!$E$21="Corridor", (($D$63*G30)+($D$64*G31))*$D$40*$D$33, -(($D$44-$D$42)*$D$33*$D$30*((1+$D$32)^(G$8-1))*$D$63)-($D$44-$D$42)*$D$33*$D$31*((1+$D$32)^(G$8-1))*$D$64)</f>
        <v>0</v>
      </c>
      <c r="H65" s="21">
        <f>IF('Input sheet'!$E$21="Corridor", (($D$63*H30)+($D$64*H31))*$D$40*$D$33, -(($D$44-$D$42)*$D$33*$D$30*((1+$D$32)^(H$8-1))*$D$63)-($D$44-$D$42)*$D$33*$D$31*((1+$D$32)^(H$8-1))*$D$64)</f>
        <v>0</v>
      </c>
      <c r="I65" s="21">
        <f>IF('Input sheet'!$E$21="Corridor", (($D$63*I30)+($D$64*I31))*$D$40*$D$33, -(($D$44-$D$42)*$D$33*$D$30*((1+$D$32)^(I$8-1))*$D$63)-($D$44-$D$42)*$D$33*$D$31*((1+$D$32)^(I$8-1))*$D$64)</f>
        <v>0</v>
      </c>
      <c r="J65" s="21">
        <f>IF('Input sheet'!$E$21="Corridor", (($D$63*J30)+($D$64*J31))*$D$40*$D$33, -(($D$44-$D$42)*$D$33*$D$30*((1+$D$32)^(J$8-1))*$D$63)-($D$44-$D$42)*$D$33*$D$31*((1+$D$32)^(J$8-1))*$D$64)</f>
        <v>0</v>
      </c>
      <c r="K65" s="21">
        <f>IF('Input sheet'!$E$21="Corridor", (($D$63*K30)+($D$64*K31))*$D$40*$D$33, -(($D$44-$D$42)*$D$33*$D$30*((1+$D$32)^(K$8-1))*$D$63)-($D$44-$D$42)*$D$33*$D$31*((1+$D$32)^(K$8-1))*$D$64)</f>
        <v>0</v>
      </c>
      <c r="L65" s="21">
        <f>IF('Input sheet'!$E$21="Corridor", (($D$63*L30)+($D$64*L31))*$D$40*$D$33, -(($D$44-$D$42)*$D$33*$D$30*((1+$D$32)^(L$8-1))*$D$63)-($D$44-$D$42)*$D$33*$D$31*((1+$D$32)^(L$8-1))*$D$64)</f>
        <v>0</v>
      </c>
      <c r="M65" s="21">
        <f>IF('Input sheet'!$E$21="Corridor", (($D$63*M30)+($D$64*M31))*$D$40*$D$33, -(($D$44-$D$42)*$D$33*$D$30*((1+$D$32)^(M$8-1))*$D$63)-($D$44-$D$42)*$D$33*$D$31*((1+$D$32)^(M$8-1))*$D$64)</f>
        <v>0</v>
      </c>
      <c r="N65" s="21">
        <f>IF('Input sheet'!$E$21="Corridor", (($D$63*N30)+($D$64*N31))*$D$40*$D$33, -(($D$44-$D$42)*$D$33*$D$30*((1+$D$32)^(N$8-1))*$D$63)-($D$44-$D$42)*$D$33*$D$31*((1+$D$32)^(N$8-1))*$D$64)</f>
        <v>0</v>
      </c>
      <c r="O65" s="21">
        <f>IF('Input sheet'!$E$21="Corridor", (($D$63*O30)+($D$64*O31))*$D$40*$D$33, -(($D$44-$D$42)*$D$33*$D$30*((1+$D$32)^(O$8-1))*$D$63)-($D$44-$D$42)*$D$33*$D$31*((1+$D$32)^(O$8-1))*$D$64)</f>
        <v>0</v>
      </c>
      <c r="P65" s="21">
        <f>IF('Input sheet'!$E$21="Corridor", (($D$63*P30)+($D$64*P31))*$D$40*$D$33, -(($D$44-$D$42)*$D$33*$D$30*((1+$D$32)^(P$8-1))*$D$63)-($D$44-$D$42)*$D$33*$D$31*((1+$D$32)^(P$8-1))*$D$64)</f>
        <v>0</v>
      </c>
      <c r="Q65" s="21">
        <f>IF('Input sheet'!$E$21="Corridor", (($D$63*Q30)+($D$64*Q31))*$D$40*$D$33, -(($D$44-$D$42)*$D$33*$D$30*((1+$D$32)^(Q$8-1))*$D$63)-($D$44-$D$42)*$D$33*$D$31*((1+$D$32)^(Q$8-1))*$D$64)</f>
        <v>0</v>
      </c>
      <c r="R65" s="21">
        <f>IF('Input sheet'!$E$21="Corridor", (($D$63*R30)+($D$64*R31))*$D$40*$D$33, -(($D$44-$D$42)*$D$33*$D$30*((1+$D$32)^(R$8-1))*$D$63)-($D$44-$D$42)*$D$33*$D$31*((1+$D$32)^(R$8-1))*$D$64)</f>
        <v>0</v>
      </c>
      <c r="S65" s="21">
        <f>IF('Input sheet'!$E$21="Corridor", (($D$63*S30)+($D$64*S31))*$D$40*$D$33, -(($D$44-$D$42)*$D$33*$D$30*((1+$D$32)^(S$8-1))*$D$63)-($D$44-$D$42)*$D$33*$D$31*((1+$D$32)^(S$8-1))*$D$64)</f>
        <v>0</v>
      </c>
      <c r="T65" s="21">
        <f>IF('Input sheet'!$E$21="Corridor", (($D$63*T30)+($D$64*T31))*$D$40*$D$33, -(($D$44-$D$42)*$D$33*$D$30*((1+$D$32)^(T$8-1))*$D$63)-($D$44-$D$42)*$D$33*$D$31*((1+$D$32)^(T$8-1))*$D$64)</f>
        <v>0</v>
      </c>
      <c r="U65" s="21">
        <f>IF('Input sheet'!$E$21="Corridor", (($D$63*U30)+($D$64*U31))*$D$40*$D$33, -(($D$44-$D$42)*$D$33*$D$30*((1+$D$32)^(U$8-1))*$D$63)-($D$44-$D$42)*$D$33*$D$31*((1+$D$32)^(U$8-1))*$D$64)</f>
        <v>0</v>
      </c>
      <c r="V65" s="21">
        <f>IF('Input sheet'!$E$21="Corridor", (($D$63*V30)+($D$64*V31))*$D$40*$D$33, -(($D$44-$D$42)*$D$33*$D$30*((1+$D$32)^(V$8-1))*$D$63)-($D$44-$D$42)*$D$33*$D$31*((1+$D$32)^(V$8-1))*$D$64)</f>
        <v>0</v>
      </c>
      <c r="W65" s="21">
        <f>IF('Input sheet'!$E$21="Corridor", (($D$63*W30)+($D$64*W31))*$D$40*$D$33, -(($D$44-$D$42)*$D$33*$D$30*((1+$D$32)^(W$8-1))*$D$63)-($D$44-$D$42)*$D$33*$D$31*((1+$D$32)^(W$8-1))*$D$64)</f>
        <v>0</v>
      </c>
      <c r="X65" s="21">
        <f>IF('Input sheet'!$E$21="Corridor", (($D$63*X30)+($D$64*X31))*$D$40*$D$33, -(($D$44-$D$42)*$D$33*$D$30*((1+$D$32)^(X$8-1))*$D$63)-($D$44-$D$42)*$D$33*$D$31*((1+$D$32)^(X$8-1))*$D$64)</f>
        <v>0</v>
      </c>
      <c r="Y65" s="21">
        <f>IF('Input sheet'!$E$21="Corridor", (($D$63*Y30)+($D$64*Y31))*$D$40*$D$33, -(($D$44-$D$42)*$D$33*$D$30*((1+$D$32)^(Y$8-1))*$D$63)-($D$44-$D$42)*$D$33*$D$31*((1+$D$32)^(Y$8-1))*$D$64)</f>
        <v>0</v>
      </c>
      <c r="Z65" s="21">
        <f>IF('Input sheet'!$E$21="Corridor", (($D$63*Z30)+($D$64*Z31))*$D$40*$D$33, -(($D$44-$D$42)*$D$33*$D$30*((1+$D$32)^(Z$8-1))*$D$63)-($D$44-$D$42)*$D$33*$D$31*((1+$D$32)^(Z$8-1))*$D$64)</f>
        <v>0</v>
      </c>
      <c r="AA65" s="21">
        <f>IF('Input sheet'!$E$21="Corridor", (($D$63*AA30)+($D$64*AA31))*$D$40*$D$33, -(($D$44-$D$42)*$D$33*$D$30*((1+$D$32)^(AA$8-1))*$D$63)-($D$44-$D$42)*$D$33*$D$31*((1+$D$32)^(AA$8-1))*$D$64)</f>
        <v>0</v>
      </c>
      <c r="AB65" s="21">
        <f>IF('Input sheet'!$E$21="Corridor", (($D$63*AB30)+($D$64*AB31))*$D$40*$D$33, -(($D$44-$D$42)*$D$33*$D$30*((1+$D$32)^(AB$8-1))*$D$63)-($D$44-$D$42)*$D$33*$D$31*((1+$D$32)^(AB$8-1))*$D$64)</f>
        <v>0</v>
      </c>
      <c r="AC65" s="21">
        <f>IF('Input sheet'!$E$21="Corridor", (($D$63*AC30)+($D$64*AC31))*$D$40*$D$33, -(($D$44-$D$42)*$D$33*$D$30*((1+$D$32)^(AC$8-1))*$D$63)-($D$44-$D$42)*$D$33*$D$31*((1+$D$32)^(AC$8-1))*$D$64)</f>
        <v>0</v>
      </c>
      <c r="AD65" s="21">
        <f>IF('Input sheet'!$E$21="Corridor", (($D$63*AD30)+($D$64*AD31))*$D$40*$D$33, -(($D$44-$D$42)*$D$33*$D$30*((1+$D$32)^(AD$8-1))*$D$63)-($D$44-$D$42)*$D$33*$D$31*((1+$D$32)^(AD$8-1))*$D$64)</f>
        <v>0</v>
      </c>
      <c r="AE65" s="21">
        <f>IF('Input sheet'!$E$21="Corridor", (($D$63*AE30)+($D$64*AE31))*$D$40*$D$33, -(($D$44-$D$42)*$D$33*$D$30*((1+$D$32)^(AE$8-1))*$D$63)-($D$44-$D$42)*$D$33*$D$31*((1+$D$32)^(AE$8-1))*$D$64)</f>
        <v>0</v>
      </c>
      <c r="AF65" s="21">
        <f>IF('Input sheet'!$E$21="Corridor", (($D$63*AF30)+($D$64*AF31))*$D$40*$D$33, -(($D$44-$D$42)*$D$33*$D$30*((1+$D$32)^(AF$8-1))*$D$63)-($D$44-$D$42)*$D$33*$D$31*((1+$D$32)^(AF$8-1))*$D$64)</f>
        <v>0</v>
      </c>
      <c r="AG65" s="21">
        <f>IF('Input sheet'!$E$21="Corridor", (($D$63*AG30)+($D$64*AG31))*$D$40*$D$33, -(($D$44-$D$42)*$D$33*$D$30*((1+$D$32)^(AG$8-1))*$D$63)-($D$44-$D$42)*$D$33*$D$31*((1+$D$32)^(AG$8-1))*$D$64)</f>
        <v>0</v>
      </c>
      <c r="AH65" s="21">
        <f>IF('Input sheet'!$E$21="Corridor", (($D$63*AH30)+($D$64*AH31))*$D$40*$D$33, -(($D$44-$D$42)*$D$33*$D$30*((1+$D$32)^(AH$8-1))*$D$63)-($D$44-$D$42)*$D$33*$D$31*((1+$D$32)^(AH$8-1))*$D$64)</f>
        <v>0</v>
      </c>
      <c r="AI65" s="21">
        <f>IF('Input sheet'!$E$21="Corridor", (($D$63*AI30)+($D$64*AI31))*$D$40*$D$33, -(($D$44-$D$42)*$D$33*$D$30*((1+$D$32)^(AI$8-1))*$D$63)-($D$44-$D$42)*$D$33*$D$31*((1+$D$32)^(AI$8-1))*$D$64)</f>
        <v>0</v>
      </c>
      <c r="AM65" s="20"/>
      <c r="AN65" s="20"/>
      <c r="AO65" s="20"/>
    </row>
    <row r="66" spans="2:41" x14ac:dyDescent="0.25">
      <c r="C66" s="19"/>
      <c r="AJ66" s="45"/>
      <c r="AM66" s="21"/>
      <c r="AN66" s="21"/>
      <c r="AO66" s="21"/>
    </row>
    <row r="67" spans="2:41" x14ac:dyDescent="0.25">
      <c r="C67" s="19" t="s">
        <v>134</v>
      </c>
      <c r="F67" s="21">
        <f t="shared" ref="F67:AI67" si="13">F63*(1/((1+$D$2)^F$8))</f>
        <v>0</v>
      </c>
      <c r="G67" s="21">
        <f t="shared" si="13"/>
        <v>0</v>
      </c>
      <c r="H67" s="21">
        <f t="shared" si="13"/>
        <v>0</v>
      </c>
      <c r="I67" s="21">
        <f t="shared" si="13"/>
        <v>0</v>
      </c>
      <c r="J67" s="21">
        <f t="shared" si="13"/>
        <v>0</v>
      </c>
      <c r="K67" s="21">
        <f t="shared" si="13"/>
        <v>0</v>
      </c>
      <c r="L67" s="21">
        <f t="shared" si="13"/>
        <v>0</v>
      </c>
      <c r="M67" s="21">
        <f t="shared" si="13"/>
        <v>0</v>
      </c>
      <c r="N67" s="21">
        <f t="shared" si="13"/>
        <v>0</v>
      </c>
      <c r="O67" s="21">
        <f t="shared" si="13"/>
        <v>0</v>
      </c>
      <c r="P67" s="21">
        <f t="shared" si="13"/>
        <v>0</v>
      </c>
      <c r="Q67" s="21">
        <f t="shared" si="13"/>
        <v>0</v>
      </c>
      <c r="R67" s="21">
        <f t="shared" si="13"/>
        <v>0</v>
      </c>
      <c r="S67" s="21">
        <f t="shared" si="13"/>
        <v>0</v>
      </c>
      <c r="T67" s="21">
        <f t="shared" si="13"/>
        <v>0</v>
      </c>
      <c r="U67" s="21">
        <f t="shared" si="13"/>
        <v>0</v>
      </c>
      <c r="V67" s="21">
        <f t="shared" si="13"/>
        <v>0</v>
      </c>
      <c r="W67" s="21">
        <f t="shared" si="13"/>
        <v>0</v>
      </c>
      <c r="X67" s="21">
        <f t="shared" si="13"/>
        <v>0</v>
      </c>
      <c r="Y67" s="21">
        <f t="shared" si="13"/>
        <v>0</v>
      </c>
      <c r="Z67" s="21">
        <f t="shared" si="13"/>
        <v>0</v>
      </c>
      <c r="AA67" s="21">
        <f t="shared" si="13"/>
        <v>0</v>
      </c>
      <c r="AB67" s="21">
        <f t="shared" si="13"/>
        <v>0</v>
      </c>
      <c r="AC67" s="21">
        <f t="shared" si="13"/>
        <v>0</v>
      </c>
      <c r="AD67" s="21">
        <f t="shared" si="13"/>
        <v>0</v>
      </c>
      <c r="AE67" s="21">
        <f t="shared" si="13"/>
        <v>0</v>
      </c>
      <c r="AF67" s="21">
        <f t="shared" si="13"/>
        <v>0</v>
      </c>
      <c r="AG67" s="21">
        <f t="shared" si="13"/>
        <v>0</v>
      </c>
      <c r="AH67" s="21">
        <f t="shared" si="13"/>
        <v>0</v>
      </c>
      <c r="AI67" s="21">
        <f t="shared" si="13"/>
        <v>0</v>
      </c>
      <c r="AJ67" s="45">
        <f>SUM(F67:AI67)</f>
        <v>0</v>
      </c>
      <c r="AM67" s="21"/>
      <c r="AN67" s="21"/>
      <c r="AO67" s="21"/>
    </row>
    <row r="68" spans="2:41" x14ac:dyDescent="0.25">
      <c r="C68" s="19" t="s">
        <v>135</v>
      </c>
      <c r="F68" s="21">
        <f t="shared" ref="F68:AI68" si="14">F64*(1/((1+$D$2)^F$8))</f>
        <v>0</v>
      </c>
      <c r="G68" s="21">
        <f t="shared" si="14"/>
        <v>0</v>
      </c>
      <c r="H68" s="21">
        <f t="shared" si="14"/>
        <v>0</v>
      </c>
      <c r="I68" s="21">
        <f t="shared" si="14"/>
        <v>0</v>
      </c>
      <c r="J68" s="21">
        <f t="shared" si="14"/>
        <v>0</v>
      </c>
      <c r="K68" s="21">
        <f t="shared" si="14"/>
        <v>0</v>
      </c>
      <c r="L68" s="21">
        <f t="shared" si="14"/>
        <v>0</v>
      </c>
      <c r="M68" s="21">
        <f t="shared" si="14"/>
        <v>0</v>
      </c>
      <c r="N68" s="21">
        <f t="shared" si="14"/>
        <v>0</v>
      </c>
      <c r="O68" s="21">
        <f t="shared" si="14"/>
        <v>0</v>
      </c>
      <c r="P68" s="21">
        <f t="shared" si="14"/>
        <v>0</v>
      </c>
      <c r="Q68" s="21">
        <f t="shared" si="14"/>
        <v>0</v>
      </c>
      <c r="R68" s="21">
        <f t="shared" si="14"/>
        <v>0</v>
      </c>
      <c r="S68" s="21">
        <f t="shared" si="14"/>
        <v>0</v>
      </c>
      <c r="T68" s="21">
        <f t="shared" si="14"/>
        <v>0</v>
      </c>
      <c r="U68" s="21">
        <f t="shared" si="14"/>
        <v>0</v>
      </c>
      <c r="V68" s="21">
        <f t="shared" si="14"/>
        <v>0</v>
      </c>
      <c r="W68" s="21">
        <f t="shared" si="14"/>
        <v>0</v>
      </c>
      <c r="X68" s="21">
        <f t="shared" si="14"/>
        <v>0</v>
      </c>
      <c r="Y68" s="21">
        <f t="shared" si="14"/>
        <v>0</v>
      </c>
      <c r="Z68" s="21">
        <f t="shared" si="14"/>
        <v>0</v>
      </c>
      <c r="AA68" s="21">
        <f t="shared" si="14"/>
        <v>0</v>
      </c>
      <c r="AB68" s="21">
        <f t="shared" si="14"/>
        <v>0</v>
      </c>
      <c r="AC68" s="21">
        <f t="shared" si="14"/>
        <v>0</v>
      </c>
      <c r="AD68" s="21">
        <f t="shared" si="14"/>
        <v>0</v>
      </c>
      <c r="AE68" s="21">
        <f t="shared" si="14"/>
        <v>0</v>
      </c>
      <c r="AF68" s="21">
        <f t="shared" si="14"/>
        <v>0</v>
      </c>
      <c r="AG68" s="21">
        <f t="shared" si="14"/>
        <v>0</v>
      </c>
      <c r="AH68" s="21">
        <f t="shared" si="14"/>
        <v>0</v>
      </c>
      <c r="AI68" s="21">
        <f t="shared" si="14"/>
        <v>0</v>
      </c>
      <c r="AJ68" s="45">
        <f>SUM(F68:AI68)</f>
        <v>0</v>
      </c>
      <c r="AM68" s="21"/>
      <c r="AN68" s="21"/>
      <c r="AO68" s="21"/>
    </row>
    <row r="69" spans="2:41" x14ac:dyDescent="0.25">
      <c r="C69" s="19" t="s">
        <v>136</v>
      </c>
      <c r="F69" s="22">
        <f t="shared" ref="F69:AI69" si="15">F$68*$D$35</f>
        <v>0</v>
      </c>
      <c r="G69" s="22">
        <f t="shared" si="15"/>
        <v>0</v>
      </c>
      <c r="H69" s="22">
        <f t="shared" si="15"/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  <c r="Q69" s="22">
        <f t="shared" si="15"/>
        <v>0</v>
      </c>
      <c r="R69" s="22">
        <f t="shared" si="15"/>
        <v>0</v>
      </c>
      <c r="S69" s="22">
        <f t="shared" si="15"/>
        <v>0</v>
      </c>
      <c r="T69" s="22">
        <f t="shared" si="15"/>
        <v>0</v>
      </c>
      <c r="U69" s="22">
        <f t="shared" si="15"/>
        <v>0</v>
      </c>
      <c r="V69" s="22">
        <f t="shared" si="15"/>
        <v>0</v>
      </c>
      <c r="W69" s="22">
        <f t="shared" si="15"/>
        <v>0</v>
      </c>
      <c r="X69" s="22">
        <f t="shared" si="15"/>
        <v>0</v>
      </c>
      <c r="Y69" s="22">
        <f t="shared" si="15"/>
        <v>0</v>
      </c>
      <c r="Z69" s="22">
        <f t="shared" si="15"/>
        <v>0</v>
      </c>
      <c r="AA69" s="22">
        <f t="shared" si="15"/>
        <v>0</v>
      </c>
      <c r="AB69" s="22">
        <f t="shared" si="15"/>
        <v>0</v>
      </c>
      <c r="AC69" s="22">
        <f t="shared" si="15"/>
        <v>0</v>
      </c>
      <c r="AD69" s="22">
        <f t="shared" si="15"/>
        <v>0</v>
      </c>
      <c r="AE69" s="22">
        <f t="shared" si="15"/>
        <v>0</v>
      </c>
      <c r="AF69" s="22">
        <f t="shared" si="15"/>
        <v>0</v>
      </c>
      <c r="AG69" s="22">
        <f t="shared" si="15"/>
        <v>0</v>
      </c>
      <c r="AH69" s="22">
        <f t="shared" si="15"/>
        <v>0</v>
      </c>
      <c r="AI69" s="22">
        <f t="shared" si="15"/>
        <v>0</v>
      </c>
      <c r="AJ69" s="45">
        <f>SUM(F69:AI69)</f>
        <v>0</v>
      </c>
      <c r="AM69" s="21"/>
      <c r="AN69" s="21"/>
      <c r="AO69" s="21"/>
    </row>
    <row r="70" spans="2:41" x14ac:dyDescent="0.25">
      <c r="C70" s="19" t="s">
        <v>137</v>
      </c>
      <c r="F70" s="22">
        <f t="shared" ref="F70:AI70" si="16">F$68*$D$36</f>
        <v>0</v>
      </c>
      <c r="G70" s="22">
        <f t="shared" si="16"/>
        <v>0</v>
      </c>
      <c r="H70" s="22">
        <f t="shared" si="16"/>
        <v>0</v>
      </c>
      <c r="I70" s="22">
        <f t="shared" si="16"/>
        <v>0</v>
      </c>
      <c r="J70" s="22">
        <f t="shared" si="16"/>
        <v>0</v>
      </c>
      <c r="K70" s="22">
        <f t="shared" si="16"/>
        <v>0</v>
      </c>
      <c r="L70" s="22">
        <f t="shared" si="16"/>
        <v>0</v>
      </c>
      <c r="M70" s="22">
        <f t="shared" si="16"/>
        <v>0</v>
      </c>
      <c r="N70" s="22">
        <f t="shared" si="16"/>
        <v>0</v>
      </c>
      <c r="O70" s="22">
        <f t="shared" si="16"/>
        <v>0</v>
      </c>
      <c r="P70" s="22">
        <f t="shared" si="16"/>
        <v>0</v>
      </c>
      <c r="Q70" s="22">
        <f t="shared" si="16"/>
        <v>0</v>
      </c>
      <c r="R70" s="22">
        <f t="shared" si="16"/>
        <v>0</v>
      </c>
      <c r="S70" s="22">
        <f t="shared" si="16"/>
        <v>0</v>
      </c>
      <c r="T70" s="22">
        <f t="shared" si="16"/>
        <v>0</v>
      </c>
      <c r="U70" s="22">
        <f t="shared" si="16"/>
        <v>0</v>
      </c>
      <c r="V70" s="22">
        <f t="shared" si="16"/>
        <v>0</v>
      </c>
      <c r="W70" s="22">
        <f t="shared" si="16"/>
        <v>0</v>
      </c>
      <c r="X70" s="22">
        <f t="shared" si="16"/>
        <v>0</v>
      </c>
      <c r="Y70" s="22">
        <f t="shared" si="16"/>
        <v>0</v>
      </c>
      <c r="Z70" s="22">
        <f t="shared" si="16"/>
        <v>0</v>
      </c>
      <c r="AA70" s="22">
        <f t="shared" si="16"/>
        <v>0</v>
      </c>
      <c r="AB70" s="22">
        <f t="shared" si="16"/>
        <v>0</v>
      </c>
      <c r="AC70" s="22">
        <f t="shared" si="16"/>
        <v>0</v>
      </c>
      <c r="AD70" s="22">
        <f t="shared" si="16"/>
        <v>0</v>
      </c>
      <c r="AE70" s="22">
        <f t="shared" si="16"/>
        <v>0</v>
      </c>
      <c r="AF70" s="22">
        <f t="shared" si="16"/>
        <v>0</v>
      </c>
      <c r="AG70" s="22">
        <f t="shared" si="16"/>
        <v>0</v>
      </c>
      <c r="AH70" s="22">
        <f t="shared" si="16"/>
        <v>0</v>
      </c>
      <c r="AI70" s="22">
        <f t="shared" si="16"/>
        <v>0</v>
      </c>
      <c r="AJ70" s="45">
        <f>SUM(F70:AI70)</f>
        <v>0</v>
      </c>
      <c r="AM70" s="21"/>
      <c r="AN70" s="21"/>
      <c r="AO70" s="21"/>
    </row>
    <row r="71" spans="2:41" x14ac:dyDescent="0.25">
      <c r="C71" s="19" t="s">
        <v>138</v>
      </c>
      <c r="F71" s="22">
        <f t="shared" ref="F71:AI71" si="17">F65*(1/((1+$D$2)^F$8))</f>
        <v>0</v>
      </c>
      <c r="G71" s="22">
        <f t="shared" si="17"/>
        <v>0</v>
      </c>
      <c r="H71" s="22">
        <f t="shared" si="17"/>
        <v>0</v>
      </c>
      <c r="I71" s="22">
        <f t="shared" si="17"/>
        <v>0</v>
      </c>
      <c r="J71" s="22">
        <f t="shared" si="17"/>
        <v>0</v>
      </c>
      <c r="K71" s="22">
        <f t="shared" si="17"/>
        <v>0</v>
      </c>
      <c r="L71" s="22">
        <f t="shared" si="17"/>
        <v>0</v>
      </c>
      <c r="M71" s="22">
        <f t="shared" si="17"/>
        <v>0</v>
      </c>
      <c r="N71" s="22">
        <f t="shared" si="17"/>
        <v>0</v>
      </c>
      <c r="O71" s="22">
        <f t="shared" si="17"/>
        <v>0</v>
      </c>
      <c r="P71" s="22">
        <f t="shared" si="17"/>
        <v>0</v>
      </c>
      <c r="Q71" s="22">
        <f t="shared" si="17"/>
        <v>0</v>
      </c>
      <c r="R71" s="22">
        <f t="shared" si="17"/>
        <v>0</v>
      </c>
      <c r="S71" s="22">
        <f t="shared" si="17"/>
        <v>0</v>
      </c>
      <c r="T71" s="22">
        <f t="shared" si="17"/>
        <v>0</v>
      </c>
      <c r="U71" s="22">
        <f t="shared" si="17"/>
        <v>0</v>
      </c>
      <c r="V71" s="22">
        <f t="shared" si="17"/>
        <v>0</v>
      </c>
      <c r="W71" s="22">
        <f t="shared" si="17"/>
        <v>0</v>
      </c>
      <c r="X71" s="22">
        <f t="shared" si="17"/>
        <v>0</v>
      </c>
      <c r="Y71" s="22">
        <f t="shared" si="17"/>
        <v>0</v>
      </c>
      <c r="Z71" s="22">
        <f t="shared" si="17"/>
        <v>0</v>
      </c>
      <c r="AA71" s="22">
        <f t="shared" si="17"/>
        <v>0</v>
      </c>
      <c r="AB71" s="22">
        <f t="shared" si="17"/>
        <v>0</v>
      </c>
      <c r="AC71" s="22">
        <f t="shared" si="17"/>
        <v>0</v>
      </c>
      <c r="AD71" s="22">
        <f t="shared" si="17"/>
        <v>0</v>
      </c>
      <c r="AE71" s="22">
        <f t="shared" si="17"/>
        <v>0</v>
      </c>
      <c r="AF71" s="22">
        <f t="shared" si="17"/>
        <v>0</v>
      </c>
      <c r="AG71" s="22">
        <f t="shared" si="17"/>
        <v>0</v>
      </c>
      <c r="AH71" s="22">
        <f t="shared" si="17"/>
        <v>0</v>
      </c>
      <c r="AI71" s="22">
        <f t="shared" si="17"/>
        <v>0</v>
      </c>
      <c r="AJ71" s="45">
        <f>SUM(F71:AI71)</f>
        <v>0</v>
      </c>
      <c r="AM71" s="21"/>
      <c r="AN71" s="21"/>
      <c r="AO71" s="21"/>
    </row>
    <row r="72" spans="2:41" x14ac:dyDescent="0.25">
      <c r="C72" s="19"/>
      <c r="AM72" s="21"/>
      <c r="AN72" s="21"/>
      <c r="AO72" s="21"/>
    </row>
    <row r="73" spans="2:41" s="126" customFormat="1" ht="15.75" x14ac:dyDescent="0.25">
      <c r="B73" s="16" t="s">
        <v>83</v>
      </c>
      <c r="C73" s="16" t="s">
        <v>83</v>
      </c>
    </row>
    <row r="74" spans="2:41" x14ac:dyDescent="0.25">
      <c r="C74" s="199" t="s">
        <v>99</v>
      </c>
      <c r="D74" s="199" t="s">
        <v>62</v>
      </c>
      <c r="E74" s="199" t="s">
        <v>84</v>
      </c>
      <c r="F74" s="199" t="s">
        <v>85</v>
      </c>
    </row>
    <row r="75" spans="2:41" x14ac:dyDescent="0.25">
      <c r="C75" s="199" t="s">
        <v>60</v>
      </c>
      <c r="D75" s="199">
        <f>'Input sheet'!E37</f>
        <v>0</v>
      </c>
      <c r="E75" s="199">
        <f>'Input sheet'!F37</f>
        <v>50</v>
      </c>
      <c r="F75" s="199">
        <f>E75*D75</f>
        <v>0</v>
      </c>
    </row>
    <row r="76" spans="2:41" x14ac:dyDescent="0.25">
      <c r="C76" s="199" t="s">
        <v>95</v>
      </c>
      <c r="D76" s="199">
        <f>'Input sheet'!E38</f>
        <v>0</v>
      </c>
      <c r="E76" s="199">
        <f>'Input sheet'!F38</f>
        <v>20</v>
      </c>
      <c r="F76" s="199">
        <f>E76*D76</f>
        <v>0</v>
      </c>
    </row>
    <row r="77" spans="2:41" x14ac:dyDescent="0.25">
      <c r="C77" s="199" t="s">
        <v>61</v>
      </c>
      <c r="D77" s="199">
        <f>'Input sheet'!E39</f>
        <v>0</v>
      </c>
      <c r="E77" s="199">
        <f>'Input sheet'!F39</f>
        <v>6</v>
      </c>
      <c r="F77" s="199">
        <f>E77*D77</f>
        <v>0</v>
      </c>
    </row>
    <row r="78" spans="2:41" x14ac:dyDescent="0.25">
      <c r="C78" s="199" t="s">
        <v>250</v>
      </c>
      <c r="D78" s="199">
        <f>'Input sheet'!E40</f>
        <v>0</v>
      </c>
      <c r="E78" s="199">
        <f>'Input sheet'!F40</f>
        <v>60</v>
      </c>
      <c r="F78" s="199">
        <f>E78*D78</f>
        <v>0</v>
      </c>
    </row>
    <row r="79" spans="2:41" x14ac:dyDescent="0.25">
      <c r="C79" s="199" t="s">
        <v>276</v>
      </c>
      <c r="F79" s="27">
        <f>(SUM(F75:F78))*D29*1/60*1/60*365</f>
        <v>0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2:41" x14ac:dyDescent="0.25">
      <c r="C80" s="199" t="s">
        <v>473</v>
      </c>
      <c r="F80" s="27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3:41" x14ac:dyDescent="0.25">
      <c r="C81" s="199" t="s">
        <v>60</v>
      </c>
      <c r="D81" s="199">
        <f>'Input sheet'!E41</f>
        <v>0</v>
      </c>
      <c r="E81" s="199">
        <f>'Input sheet'!F41</f>
        <v>25</v>
      </c>
      <c r="F81" s="199">
        <f>E81*D81</f>
        <v>0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3:41" x14ac:dyDescent="0.25">
      <c r="C82" s="199" t="s">
        <v>95</v>
      </c>
      <c r="D82" s="199">
        <f>'Input sheet'!E42</f>
        <v>0</v>
      </c>
      <c r="E82" s="199">
        <f>'Input sheet'!F42</f>
        <v>10</v>
      </c>
      <c r="F82" s="199">
        <f>E82*D82</f>
        <v>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3:41" x14ac:dyDescent="0.25">
      <c r="C83" s="199" t="s">
        <v>61</v>
      </c>
      <c r="D83" s="199">
        <f>'Input sheet'!E43</f>
        <v>0</v>
      </c>
      <c r="E83" s="199">
        <f>'Input sheet'!F43</f>
        <v>3</v>
      </c>
      <c r="F83" s="199">
        <f>E83*D83</f>
        <v>0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3:41" x14ac:dyDescent="0.25">
      <c r="C84" s="199" t="s">
        <v>250</v>
      </c>
      <c r="D84" s="199">
        <f>'Input sheet'!E44</f>
        <v>0</v>
      </c>
      <c r="E84" s="199">
        <f>'Input sheet'!F44</f>
        <v>30</v>
      </c>
      <c r="F84" s="199">
        <f>E84*D84</f>
        <v>0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3:41" x14ac:dyDescent="0.25">
      <c r="C85" s="199" t="s">
        <v>474</v>
      </c>
      <c r="F85" s="27">
        <f>(SUM(F81:F84))*D29*1/60*1/60*365</f>
        <v>0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3:41" x14ac:dyDescent="0.25">
      <c r="C86" s="199" t="s">
        <v>598</v>
      </c>
      <c r="D86" s="1"/>
      <c r="F86" s="27">
        <f>IF('Input sheet'!$E$21="Corridor", IF('Input sheet'!$E$25="Including", 0,F79-F85), 0)</f>
        <v>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3:41" x14ac:dyDescent="0.25">
      <c r="D87" s="14"/>
      <c r="F87" s="127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3:41" x14ac:dyDescent="0.25">
      <c r="C88" s="19" t="s">
        <v>142</v>
      </c>
      <c r="D88" s="14"/>
      <c r="F88" s="21">
        <f>$F$86*$D$30*$D$63*(1+$D$32)^(F$8-1)</f>
        <v>0</v>
      </c>
      <c r="G88" s="21">
        <f t="shared" ref="G88:AI88" si="18">$F$86*$D$30*$D$63*(1+$D$32)^(G$8-1)</f>
        <v>0</v>
      </c>
      <c r="H88" s="21">
        <f t="shared" si="18"/>
        <v>0</v>
      </c>
      <c r="I88" s="21">
        <f t="shared" si="18"/>
        <v>0</v>
      </c>
      <c r="J88" s="21">
        <f t="shared" si="18"/>
        <v>0</v>
      </c>
      <c r="K88" s="21">
        <f t="shared" si="18"/>
        <v>0</v>
      </c>
      <c r="L88" s="21">
        <f t="shared" si="18"/>
        <v>0</v>
      </c>
      <c r="M88" s="21">
        <f t="shared" si="18"/>
        <v>0</v>
      </c>
      <c r="N88" s="21">
        <f t="shared" si="18"/>
        <v>0</v>
      </c>
      <c r="O88" s="21">
        <f t="shared" si="18"/>
        <v>0</v>
      </c>
      <c r="P88" s="21">
        <f t="shared" si="18"/>
        <v>0</v>
      </c>
      <c r="Q88" s="21">
        <f t="shared" si="18"/>
        <v>0</v>
      </c>
      <c r="R88" s="21">
        <f t="shared" si="18"/>
        <v>0</v>
      </c>
      <c r="S88" s="21">
        <f t="shared" si="18"/>
        <v>0</v>
      </c>
      <c r="T88" s="21">
        <f t="shared" si="18"/>
        <v>0</v>
      </c>
      <c r="U88" s="21">
        <f t="shared" si="18"/>
        <v>0</v>
      </c>
      <c r="V88" s="21">
        <f t="shared" si="18"/>
        <v>0</v>
      </c>
      <c r="W88" s="21">
        <f t="shared" si="18"/>
        <v>0</v>
      </c>
      <c r="X88" s="21">
        <f t="shared" si="18"/>
        <v>0</v>
      </c>
      <c r="Y88" s="21">
        <f t="shared" si="18"/>
        <v>0</v>
      </c>
      <c r="Z88" s="21">
        <f t="shared" si="18"/>
        <v>0</v>
      </c>
      <c r="AA88" s="21">
        <f t="shared" si="18"/>
        <v>0</v>
      </c>
      <c r="AB88" s="21">
        <f t="shared" si="18"/>
        <v>0</v>
      </c>
      <c r="AC88" s="21">
        <f t="shared" si="18"/>
        <v>0</v>
      </c>
      <c r="AD88" s="21">
        <f t="shared" si="18"/>
        <v>0</v>
      </c>
      <c r="AE88" s="21">
        <f t="shared" si="18"/>
        <v>0</v>
      </c>
      <c r="AF88" s="21">
        <f t="shared" si="18"/>
        <v>0</v>
      </c>
      <c r="AG88" s="21">
        <f t="shared" si="18"/>
        <v>0</v>
      </c>
      <c r="AH88" s="21">
        <f t="shared" si="18"/>
        <v>0</v>
      </c>
      <c r="AI88" s="21">
        <f t="shared" si="18"/>
        <v>0</v>
      </c>
      <c r="AJ88" s="21"/>
    </row>
    <row r="89" spans="3:41" x14ac:dyDescent="0.25">
      <c r="C89" s="19" t="s">
        <v>143</v>
      </c>
      <c r="D89" s="14"/>
      <c r="F89" s="21">
        <f>$F$86*$D$31*$D$64*(1+$D$32)^(F$8-1)</f>
        <v>0</v>
      </c>
      <c r="G89" s="21">
        <f t="shared" ref="G89:AI89" si="19">$F$86*$D$31*$D$64*(1+$D$32)^(G$8-1)</f>
        <v>0</v>
      </c>
      <c r="H89" s="21">
        <f t="shared" si="19"/>
        <v>0</v>
      </c>
      <c r="I89" s="21">
        <f t="shared" si="19"/>
        <v>0</v>
      </c>
      <c r="J89" s="21">
        <f t="shared" si="19"/>
        <v>0</v>
      </c>
      <c r="K89" s="21">
        <f t="shared" si="19"/>
        <v>0</v>
      </c>
      <c r="L89" s="21">
        <f t="shared" si="19"/>
        <v>0</v>
      </c>
      <c r="M89" s="21">
        <f t="shared" si="19"/>
        <v>0</v>
      </c>
      <c r="N89" s="21">
        <f t="shared" si="19"/>
        <v>0</v>
      </c>
      <c r="O89" s="21">
        <f t="shared" si="19"/>
        <v>0</v>
      </c>
      <c r="P89" s="21">
        <f t="shared" si="19"/>
        <v>0</v>
      </c>
      <c r="Q89" s="21">
        <f t="shared" si="19"/>
        <v>0</v>
      </c>
      <c r="R89" s="21">
        <f t="shared" si="19"/>
        <v>0</v>
      </c>
      <c r="S89" s="21">
        <f t="shared" si="19"/>
        <v>0</v>
      </c>
      <c r="T89" s="21">
        <f t="shared" si="19"/>
        <v>0</v>
      </c>
      <c r="U89" s="21">
        <f t="shared" si="19"/>
        <v>0</v>
      </c>
      <c r="V89" s="21">
        <f t="shared" si="19"/>
        <v>0</v>
      </c>
      <c r="W89" s="21">
        <f t="shared" si="19"/>
        <v>0</v>
      </c>
      <c r="X89" s="21">
        <f t="shared" si="19"/>
        <v>0</v>
      </c>
      <c r="Y89" s="21">
        <f t="shared" si="19"/>
        <v>0</v>
      </c>
      <c r="Z89" s="21">
        <f t="shared" si="19"/>
        <v>0</v>
      </c>
      <c r="AA89" s="21">
        <f t="shared" si="19"/>
        <v>0</v>
      </c>
      <c r="AB89" s="21">
        <f t="shared" si="19"/>
        <v>0</v>
      </c>
      <c r="AC89" s="21">
        <f t="shared" si="19"/>
        <v>0</v>
      </c>
      <c r="AD89" s="21">
        <f t="shared" si="19"/>
        <v>0</v>
      </c>
      <c r="AE89" s="21">
        <f t="shared" si="19"/>
        <v>0</v>
      </c>
      <c r="AF89" s="21">
        <f t="shared" si="19"/>
        <v>0</v>
      </c>
      <c r="AG89" s="21">
        <f t="shared" si="19"/>
        <v>0</v>
      </c>
      <c r="AH89" s="21">
        <f t="shared" si="19"/>
        <v>0</v>
      </c>
      <c r="AI89" s="21">
        <f t="shared" si="19"/>
        <v>0</v>
      </c>
      <c r="AJ89" s="21"/>
    </row>
    <row r="90" spans="3:41" x14ac:dyDescent="0.25">
      <c r="C90" s="19" t="s">
        <v>117</v>
      </c>
      <c r="F90" s="21">
        <f>(($F$86*$D$30*$D$63)+($F$86*$D$31*$D$64))*(1+$D$32)^(F$8-1)</f>
        <v>0</v>
      </c>
      <c r="G90" s="21">
        <f t="shared" ref="G90:AI90" si="20">(($F$86*$D$30*$D$63)+($F$86*$D$31*$D$64))*(1+$D$32)^(G$8-1)</f>
        <v>0</v>
      </c>
      <c r="H90" s="21">
        <f t="shared" si="20"/>
        <v>0</v>
      </c>
      <c r="I90" s="21">
        <f t="shared" si="20"/>
        <v>0</v>
      </c>
      <c r="J90" s="21">
        <f t="shared" si="20"/>
        <v>0</v>
      </c>
      <c r="K90" s="21">
        <f t="shared" si="20"/>
        <v>0</v>
      </c>
      <c r="L90" s="21">
        <f t="shared" si="20"/>
        <v>0</v>
      </c>
      <c r="M90" s="21">
        <f t="shared" si="20"/>
        <v>0</v>
      </c>
      <c r="N90" s="21">
        <f t="shared" si="20"/>
        <v>0</v>
      </c>
      <c r="O90" s="21">
        <f t="shared" si="20"/>
        <v>0</v>
      </c>
      <c r="P90" s="21">
        <f t="shared" si="20"/>
        <v>0</v>
      </c>
      <c r="Q90" s="21">
        <f t="shared" si="20"/>
        <v>0</v>
      </c>
      <c r="R90" s="21">
        <f t="shared" si="20"/>
        <v>0</v>
      </c>
      <c r="S90" s="21">
        <f t="shared" si="20"/>
        <v>0</v>
      </c>
      <c r="T90" s="21">
        <f t="shared" si="20"/>
        <v>0</v>
      </c>
      <c r="U90" s="21">
        <f t="shared" si="20"/>
        <v>0</v>
      </c>
      <c r="V90" s="21">
        <f t="shared" si="20"/>
        <v>0</v>
      </c>
      <c r="W90" s="21">
        <f t="shared" si="20"/>
        <v>0</v>
      </c>
      <c r="X90" s="21">
        <f t="shared" si="20"/>
        <v>0</v>
      </c>
      <c r="Y90" s="21">
        <f t="shared" si="20"/>
        <v>0</v>
      </c>
      <c r="Z90" s="21">
        <f t="shared" si="20"/>
        <v>0</v>
      </c>
      <c r="AA90" s="21">
        <f t="shared" si="20"/>
        <v>0</v>
      </c>
      <c r="AB90" s="21">
        <f t="shared" si="20"/>
        <v>0</v>
      </c>
      <c r="AC90" s="21">
        <f t="shared" si="20"/>
        <v>0</v>
      </c>
      <c r="AD90" s="21">
        <f t="shared" si="20"/>
        <v>0</v>
      </c>
      <c r="AE90" s="21">
        <f t="shared" si="20"/>
        <v>0</v>
      </c>
      <c r="AF90" s="21">
        <f t="shared" si="20"/>
        <v>0</v>
      </c>
      <c r="AG90" s="21">
        <f t="shared" si="20"/>
        <v>0</v>
      </c>
      <c r="AH90" s="21">
        <f t="shared" si="20"/>
        <v>0</v>
      </c>
      <c r="AI90" s="21">
        <f t="shared" si="20"/>
        <v>0</v>
      </c>
      <c r="AJ90" s="21"/>
      <c r="AM90" s="20"/>
      <c r="AN90" s="20"/>
      <c r="AO90" s="20"/>
    </row>
    <row r="91" spans="3:41" x14ac:dyDescent="0.25">
      <c r="C91" s="19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M91" s="20"/>
      <c r="AN91" s="20"/>
      <c r="AO91" s="20"/>
    </row>
    <row r="92" spans="3:41" x14ac:dyDescent="0.25">
      <c r="C92" s="19" t="s">
        <v>144</v>
      </c>
      <c r="F92" s="21">
        <f t="shared" ref="F92:AI92" si="21">F88*(1/((1+$D$2)^F$8))</f>
        <v>0</v>
      </c>
      <c r="G92" s="21">
        <f t="shared" si="21"/>
        <v>0</v>
      </c>
      <c r="H92" s="21">
        <f t="shared" si="21"/>
        <v>0</v>
      </c>
      <c r="I92" s="21">
        <f t="shared" si="21"/>
        <v>0</v>
      </c>
      <c r="J92" s="21">
        <f t="shared" si="21"/>
        <v>0</v>
      </c>
      <c r="K92" s="21">
        <f t="shared" si="21"/>
        <v>0</v>
      </c>
      <c r="L92" s="21">
        <f t="shared" si="21"/>
        <v>0</v>
      </c>
      <c r="M92" s="21">
        <f t="shared" si="21"/>
        <v>0</v>
      </c>
      <c r="N92" s="21">
        <f t="shared" si="21"/>
        <v>0</v>
      </c>
      <c r="O92" s="21">
        <f t="shared" si="21"/>
        <v>0</v>
      </c>
      <c r="P92" s="21">
        <f t="shared" si="21"/>
        <v>0</v>
      </c>
      <c r="Q92" s="21">
        <f t="shared" si="21"/>
        <v>0</v>
      </c>
      <c r="R92" s="21">
        <f t="shared" si="21"/>
        <v>0</v>
      </c>
      <c r="S92" s="21">
        <f t="shared" si="21"/>
        <v>0</v>
      </c>
      <c r="T92" s="21">
        <f t="shared" si="21"/>
        <v>0</v>
      </c>
      <c r="U92" s="21">
        <f t="shared" si="21"/>
        <v>0</v>
      </c>
      <c r="V92" s="21">
        <f t="shared" si="21"/>
        <v>0</v>
      </c>
      <c r="W92" s="21">
        <f t="shared" si="21"/>
        <v>0</v>
      </c>
      <c r="X92" s="21">
        <f t="shared" si="21"/>
        <v>0</v>
      </c>
      <c r="Y92" s="21">
        <f t="shared" si="21"/>
        <v>0</v>
      </c>
      <c r="Z92" s="21">
        <f t="shared" si="21"/>
        <v>0</v>
      </c>
      <c r="AA92" s="21">
        <f t="shared" si="21"/>
        <v>0</v>
      </c>
      <c r="AB92" s="21">
        <f t="shared" si="21"/>
        <v>0</v>
      </c>
      <c r="AC92" s="21">
        <f t="shared" si="21"/>
        <v>0</v>
      </c>
      <c r="AD92" s="21">
        <f t="shared" si="21"/>
        <v>0</v>
      </c>
      <c r="AE92" s="21">
        <f t="shared" si="21"/>
        <v>0</v>
      </c>
      <c r="AF92" s="21">
        <f t="shared" si="21"/>
        <v>0</v>
      </c>
      <c r="AG92" s="21">
        <f t="shared" si="21"/>
        <v>0</v>
      </c>
      <c r="AH92" s="21">
        <f t="shared" si="21"/>
        <v>0</v>
      </c>
      <c r="AI92" s="21">
        <f t="shared" si="21"/>
        <v>0</v>
      </c>
      <c r="AJ92" s="45">
        <f>SUM(F92:AI92)</f>
        <v>0</v>
      </c>
      <c r="AM92" s="20"/>
      <c r="AN92" s="20"/>
      <c r="AO92" s="20"/>
    </row>
    <row r="93" spans="3:41" x14ac:dyDescent="0.25">
      <c r="C93" s="19" t="s">
        <v>145</v>
      </c>
      <c r="F93" s="21">
        <f t="shared" ref="F93:AI93" si="22">F89*(1/((1+$D$2)^F$8))</f>
        <v>0</v>
      </c>
      <c r="G93" s="21">
        <f t="shared" si="22"/>
        <v>0</v>
      </c>
      <c r="H93" s="21">
        <f t="shared" si="22"/>
        <v>0</v>
      </c>
      <c r="I93" s="21">
        <f t="shared" si="22"/>
        <v>0</v>
      </c>
      <c r="J93" s="21">
        <f t="shared" si="22"/>
        <v>0</v>
      </c>
      <c r="K93" s="21">
        <f t="shared" si="22"/>
        <v>0</v>
      </c>
      <c r="L93" s="21">
        <f t="shared" si="22"/>
        <v>0</v>
      </c>
      <c r="M93" s="21">
        <f t="shared" si="22"/>
        <v>0</v>
      </c>
      <c r="N93" s="21">
        <f t="shared" si="22"/>
        <v>0</v>
      </c>
      <c r="O93" s="21">
        <f t="shared" si="22"/>
        <v>0</v>
      </c>
      <c r="P93" s="21">
        <f t="shared" si="22"/>
        <v>0</v>
      </c>
      <c r="Q93" s="21">
        <f t="shared" si="22"/>
        <v>0</v>
      </c>
      <c r="R93" s="21">
        <f t="shared" si="22"/>
        <v>0</v>
      </c>
      <c r="S93" s="21">
        <f t="shared" si="22"/>
        <v>0</v>
      </c>
      <c r="T93" s="21">
        <f t="shared" si="22"/>
        <v>0</v>
      </c>
      <c r="U93" s="21">
        <f t="shared" si="22"/>
        <v>0</v>
      </c>
      <c r="V93" s="21">
        <f t="shared" si="22"/>
        <v>0</v>
      </c>
      <c r="W93" s="21">
        <f t="shared" si="22"/>
        <v>0</v>
      </c>
      <c r="X93" s="21">
        <f t="shared" si="22"/>
        <v>0</v>
      </c>
      <c r="Y93" s="21">
        <f t="shared" si="22"/>
        <v>0</v>
      </c>
      <c r="Z93" s="21">
        <f t="shared" si="22"/>
        <v>0</v>
      </c>
      <c r="AA93" s="21">
        <f t="shared" si="22"/>
        <v>0</v>
      </c>
      <c r="AB93" s="21">
        <f t="shared" si="22"/>
        <v>0</v>
      </c>
      <c r="AC93" s="21">
        <f t="shared" si="22"/>
        <v>0</v>
      </c>
      <c r="AD93" s="21">
        <f t="shared" si="22"/>
        <v>0</v>
      </c>
      <c r="AE93" s="21">
        <f t="shared" si="22"/>
        <v>0</v>
      </c>
      <c r="AF93" s="21">
        <f t="shared" si="22"/>
        <v>0</v>
      </c>
      <c r="AG93" s="21">
        <f t="shared" si="22"/>
        <v>0</v>
      </c>
      <c r="AH93" s="21">
        <f t="shared" si="22"/>
        <v>0</v>
      </c>
      <c r="AI93" s="21">
        <f t="shared" si="22"/>
        <v>0</v>
      </c>
      <c r="AJ93" s="45">
        <f>SUM(F93:AI93)</f>
        <v>0</v>
      </c>
      <c r="AM93" s="20"/>
      <c r="AN93" s="20"/>
      <c r="AO93" s="20"/>
    </row>
    <row r="94" spans="3:41" x14ac:dyDescent="0.25">
      <c r="C94" s="19" t="s">
        <v>146</v>
      </c>
      <c r="F94" s="21">
        <f>F93*$D$35</f>
        <v>0</v>
      </c>
      <c r="G94" s="21">
        <f t="shared" ref="G94:AI94" si="23">G93*$D$35</f>
        <v>0</v>
      </c>
      <c r="H94" s="21">
        <f t="shared" si="23"/>
        <v>0</v>
      </c>
      <c r="I94" s="21">
        <f t="shared" si="23"/>
        <v>0</v>
      </c>
      <c r="J94" s="21">
        <f t="shared" si="23"/>
        <v>0</v>
      </c>
      <c r="K94" s="21">
        <f t="shared" si="23"/>
        <v>0</v>
      </c>
      <c r="L94" s="21">
        <f t="shared" si="23"/>
        <v>0</v>
      </c>
      <c r="M94" s="21">
        <f t="shared" si="23"/>
        <v>0</v>
      </c>
      <c r="N94" s="21">
        <f t="shared" si="23"/>
        <v>0</v>
      </c>
      <c r="O94" s="21">
        <f t="shared" si="23"/>
        <v>0</v>
      </c>
      <c r="P94" s="21">
        <f t="shared" si="23"/>
        <v>0</v>
      </c>
      <c r="Q94" s="21">
        <f t="shared" si="23"/>
        <v>0</v>
      </c>
      <c r="R94" s="21">
        <f t="shared" si="23"/>
        <v>0</v>
      </c>
      <c r="S94" s="21">
        <f t="shared" si="23"/>
        <v>0</v>
      </c>
      <c r="T94" s="21">
        <f t="shared" si="23"/>
        <v>0</v>
      </c>
      <c r="U94" s="21">
        <f t="shared" si="23"/>
        <v>0</v>
      </c>
      <c r="V94" s="21">
        <f t="shared" si="23"/>
        <v>0</v>
      </c>
      <c r="W94" s="21">
        <f t="shared" si="23"/>
        <v>0</v>
      </c>
      <c r="X94" s="21">
        <f t="shared" si="23"/>
        <v>0</v>
      </c>
      <c r="Y94" s="21">
        <f t="shared" si="23"/>
        <v>0</v>
      </c>
      <c r="Z94" s="21">
        <f t="shared" si="23"/>
        <v>0</v>
      </c>
      <c r="AA94" s="21">
        <f t="shared" si="23"/>
        <v>0</v>
      </c>
      <c r="AB94" s="21">
        <f t="shared" si="23"/>
        <v>0</v>
      </c>
      <c r="AC94" s="21">
        <f t="shared" si="23"/>
        <v>0</v>
      </c>
      <c r="AD94" s="21">
        <f t="shared" si="23"/>
        <v>0</v>
      </c>
      <c r="AE94" s="21">
        <f t="shared" si="23"/>
        <v>0</v>
      </c>
      <c r="AF94" s="21">
        <f t="shared" si="23"/>
        <v>0</v>
      </c>
      <c r="AG94" s="21">
        <f t="shared" si="23"/>
        <v>0</v>
      </c>
      <c r="AH94" s="21">
        <f t="shared" si="23"/>
        <v>0</v>
      </c>
      <c r="AI94" s="21">
        <f t="shared" si="23"/>
        <v>0</v>
      </c>
      <c r="AJ94" s="45">
        <f>SUM(F94:AI94)</f>
        <v>0</v>
      </c>
      <c r="AM94" s="20"/>
      <c r="AN94" s="20"/>
      <c r="AO94" s="20"/>
    </row>
    <row r="95" spans="3:41" x14ac:dyDescent="0.25">
      <c r="C95" s="19" t="s">
        <v>147</v>
      </c>
      <c r="F95" s="21">
        <f>F93*$D$36</f>
        <v>0</v>
      </c>
      <c r="G95" s="21">
        <f t="shared" ref="G95:AI95" si="24">G93*$D$36</f>
        <v>0</v>
      </c>
      <c r="H95" s="21">
        <f t="shared" si="24"/>
        <v>0</v>
      </c>
      <c r="I95" s="21">
        <f t="shared" si="24"/>
        <v>0</v>
      </c>
      <c r="J95" s="21">
        <f t="shared" si="24"/>
        <v>0</v>
      </c>
      <c r="K95" s="21">
        <f t="shared" si="24"/>
        <v>0</v>
      </c>
      <c r="L95" s="21">
        <f t="shared" si="24"/>
        <v>0</v>
      </c>
      <c r="M95" s="21">
        <f t="shared" si="24"/>
        <v>0</v>
      </c>
      <c r="N95" s="21">
        <f t="shared" si="24"/>
        <v>0</v>
      </c>
      <c r="O95" s="21">
        <f t="shared" si="24"/>
        <v>0</v>
      </c>
      <c r="P95" s="21">
        <f t="shared" si="24"/>
        <v>0</v>
      </c>
      <c r="Q95" s="21">
        <f t="shared" si="24"/>
        <v>0</v>
      </c>
      <c r="R95" s="21">
        <f t="shared" si="24"/>
        <v>0</v>
      </c>
      <c r="S95" s="21">
        <f t="shared" si="24"/>
        <v>0</v>
      </c>
      <c r="T95" s="21">
        <f t="shared" si="24"/>
        <v>0</v>
      </c>
      <c r="U95" s="21">
        <f t="shared" si="24"/>
        <v>0</v>
      </c>
      <c r="V95" s="21">
        <f t="shared" si="24"/>
        <v>0</v>
      </c>
      <c r="W95" s="21">
        <f t="shared" si="24"/>
        <v>0</v>
      </c>
      <c r="X95" s="21">
        <f t="shared" si="24"/>
        <v>0</v>
      </c>
      <c r="Y95" s="21">
        <f t="shared" si="24"/>
        <v>0</v>
      </c>
      <c r="Z95" s="21">
        <f t="shared" si="24"/>
        <v>0</v>
      </c>
      <c r="AA95" s="21">
        <f t="shared" si="24"/>
        <v>0</v>
      </c>
      <c r="AB95" s="21">
        <f t="shared" si="24"/>
        <v>0</v>
      </c>
      <c r="AC95" s="21">
        <f t="shared" si="24"/>
        <v>0</v>
      </c>
      <c r="AD95" s="21">
        <f t="shared" si="24"/>
        <v>0</v>
      </c>
      <c r="AE95" s="21">
        <f t="shared" si="24"/>
        <v>0</v>
      </c>
      <c r="AF95" s="21">
        <f t="shared" si="24"/>
        <v>0</v>
      </c>
      <c r="AG95" s="21">
        <f t="shared" si="24"/>
        <v>0</v>
      </c>
      <c r="AH95" s="21">
        <f t="shared" si="24"/>
        <v>0</v>
      </c>
      <c r="AI95" s="21">
        <f t="shared" si="24"/>
        <v>0</v>
      </c>
      <c r="AJ95" s="45">
        <f>SUM(F95:AI95)</f>
        <v>0</v>
      </c>
      <c r="AM95" s="20"/>
      <c r="AN95" s="20"/>
      <c r="AO95" s="20"/>
    </row>
    <row r="96" spans="3:41" x14ac:dyDescent="0.25">
      <c r="C96" s="19" t="s">
        <v>148</v>
      </c>
      <c r="F96" s="21">
        <f t="shared" ref="F96:AI96" si="25">F90*(1/((1+$D$2)^F$8))</f>
        <v>0</v>
      </c>
      <c r="G96" s="21">
        <f t="shared" si="25"/>
        <v>0</v>
      </c>
      <c r="H96" s="21">
        <f t="shared" si="25"/>
        <v>0</v>
      </c>
      <c r="I96" s="21">
        <f t="shared" si="25"/>
        <v>0</v>
      </c>
      <c r="J96" s="21">
        <f t="shared" si="25"/>
        <v>0</v>
      </c>
      <c r="K96" s="21">
        <f t="shared" si="25"/>
        <v>0</v>
      </c>
      <c r="L96" s="21">
        <f t="shared" si="25"/>
        <v>0</v>
      </c>
      <c r="M96" s="21">
        <f t="shared" si="25"/>
        <v>0</v>
      </c>
      <c r="N96" s="21">
        <f t="shared" si="25"/>
        <v>0</v>
      </c>
      <c r="O96" s="21">
        <f t="shared" si="25"/>
        <v>0</v>
      </c>
      <c r="P96" s="21">
        <f t="shared" si="25"/>
        <v>0</v>
      </c>
      <c r="Q96" s="21">
        <f t="shared" si="25"/>
        <v>0</v>
      </c>
      <c r="R96" s="21">
        <f t="shared" si="25"/>
        <v>0</v>
      </c>
      <c r="S96" s="21">
        <f t="shared" si="25"/>
        <v>0</v>
      </c>
      <c r="T96" s="21">
        <f t="shared" si="25"/>
        <v>0</v>
      </c>
      <c r="U96" s="21">
        <f t="shared" si="25"/>
        <v>0</v>
      </c>
      <c r="V96" s="21">
        <f t="shared" si="25"/>
        <v>0</v>
      </c>
      <c r="W96" s="21">
        <f t="shared" si="25"/>
        <v>0</v>
      </c>
      <c r="X96" s="21">
        <f t="shared" si="25"/>
        <v>0</v>
      </c>
      <c r="Y96" s="21">
        <f t="shared" si="25"/>
        <v>0</v>
      </c>
      <c r="Z96" s="21">
        <f t="shared" si="25"/>
        <v>0</v>
      </c>
      <c r="AA96" s="21">
        <f t="shared" si="25"/>
        <v>0</v>
      </c>
      <c r="AB96" s="21">
        <f t="shared" si="25"/>
        <v>0</v>
      </c>
      <c r="AC96" s="21">
        <f t="shared" si="25"/>
        <v>0</v>
      </c>
      <c r="AD96" s="21">
        <f t="shared" si="25"/>
        <v>0</v>
      </c>
      <c r="AE96" s="21">
        <f t="shared" si="25"/>
        <v>0</v>
      </c>
      <c r="AF96" s="21">
        <f t="shared" si="25"/>
        <v>0</v>
      </c>
      <c r="AG96" s="21">
        <f t="shared" si="25"/>
        <v>0</v>
      </c>
      <c r="AH96" s="21">
        <f t="shared" si="25"/>
        <v>0</v>
      </c>
      <c r="AI96" s="21">
        <f t="shared" si="25"/>
        <v>0</v>
      </c>
      <c r="AJ96" s="45">
        <f>SUM(F96:AI96)</f>
        <v>0</v>
      </c>
      <c r="AM96" s="21"/>
      <c r="AN96" s="21"/>
      <c r="AO96" s="21"/>
    </row>
    <row r="98" spans="2:41" x14ac:dyDescent="0.25">
      <c r="B98" s="16" t="s">
        <v>396</v>
      </c>
      <c r="C98" s="16" t="s">
        <v>397</v>
      </c>
    </row>
    <row r="99" spans="2:41" x14ac:dyDescent="0.25">
      <c r="C99" s="199" t="s">
        <v>398</v>
      </c>
      <c r="D99" s="199">
        <f>IF('Input sheet'!E33="Not Available", 2, 'Input sheet'!E33)</f>
        <v>3.0000000000000018</v>
      </c>
      <c r="F99" s="199">
        <f>MIN($D$99*(1+$D$102)^(F8-1), 6)</f>
        <v>3.0000000000000018</v>
      </c>
      <c r="G99" s="199">
        <f t="shared" ref="G99:AI99" si="26">MIN($D$99*(1+$D$102)^(G8-1), 6)</f>
        <v>3.0876515027986779</v>
      </c>
      <c r="H99" s="199">
        <f t="shared" si="26"/>
        <v>3.1778639342449764</v>
      </c>
      <c r="I99" s="199">
        <f t="shared" si="26"/>
        <v>3.270712117420405</v>
      </c>
      <c r="J99" s="199">
        <f t="shared" si="26"/>
        <v>3.3662730615249847</v>
      </c>
      <c r="K99" s="199">
        <f t="shared" si="26"/>
        <v>3.4646260257494403</v>
      </c>
      <c r="L99" s="199">
        <f t="shared" si="26"/>
        <v>3.5658525850135545</v>
      </c>
      <c r="M99" s="199">
        <f t="shared" si="26"/>
        <v>3.6700366976252154</v>
      </c>
      <c r="N99" s="199">
        <f t="shared" si="26"/>
        <v>3.7772647749162629</v>
      </c>
      <c r="O99" s="199">
        <f t="shared" si="26"/>
        <v>3.8876257529129008</v>
      </c>
      <c r="P99" s="199">
        <f t="shared" si="26"/>
        <v>4.0012111661001182</v>
      </c>
      <c r="Q99" s="199">
        <f t="shared" si="26"/>
        <v>4.1181152233412908</v>
      </c>
      <c r="R99" s="199">
        <f t="shared" si="26"/>
        <v>4.2384348860159484</v>
      </c>
      <c r="S99" s="199">
        <f t="shared" si="26"/>
        <v>4.3622699484404928</v>
      </c>
      <c r="T99" s="199">
        <f t="shared" si="26"/>
        <v>4.4897231206385966</v>
      </c>
      <c r="U99" s="199">
        <f t="shared" si="26"/>
        <v>4.6209001135299088</v>
      </c>
      <c r="V99" s="199">
        <f t="shared" si="26"/>
        <v>4.7559097266077321</v>
      </c>
      <c r="W99" s="199">
        <f t="shared" si="26"/>
        <v>4.8948639381784016</v>
      </c>
      <c r="X99" s="199">
        <f t="shared" si="26"/>
        <v>5.037877998237196</v>
      </c>
      <c r="Y99" s="199">
        <f t="shared" si="26"/>
        <v>5.1850705240578217</v>
      </c>
      <c r="Z99" s="199">
        <f t="shared" si="26"/>
        <v>5.3365635985747515</v>
      </c>
      <c r="AA99" s="199">
        <f t="shared" si="26"/>
        <v>5.4924828716400151</v>
      </c>
      <c r="AB99" s="199">
        <f t="shared" si="26"/>
        <v>5.6529576642384258</v>
      </c>
      <c r="AC99" s="199">
        <f t="shared" si="26"/>
        <v>5.8181210757476904</v>
      </c>
      <c r="AD99" s="199">
        <f t="shared" si="26"/>
        <v>5.9881100943323364</v>
      </c>
      <c r="AE99" s="199">
        <f t="shared" si="26"/>
        <v>6</v>
      </c>
      <c r="AF99" s="199">
        <f t="shared" si="26"/>
        <v>6</v>
      </c>
      <c r="AG99" s="199">
        <f t="shared" si="26"/>
        <v>6</v>
      </c>
      <c r="AH99" s="199">
        <f t="shared" si="26"/>
        <v>6</v>
      </c>
      <c r="AI99" s="199">
        <f t="shared" si="26"/>
        <v>6</v>
      </c>
    </row>
    <row r="100" spans="2:41" x14ac:dyDescent="0.25">
      <c r="C100" s="199" t="s">
        <v>399</v>
      </c>
      <c r="D100" s="199">
        <f>IF('Input sheet'!E34="Not Available", 2, 'Input sheet'!E34)</f>
        <v>3.0000000000000018</v>
      </c>
      <c r="F100" s="199">
        <f>MIN($D$100*(1+$D$103)^(F8-1), 6)</f>
        <v>3.0000000000000018</v>
      </c>
      <c r="G100" s="199">
        <f t="shared" ref="G100:AI100" si="27">MIN($D$100*(1+$D$103)^(G8-1), 6)</f>
        <v>3.0876515027986779</v>
      </c>
      <c r="H100" s="199">
        <f t="shared" si="27"/>
        <v>3.1778639342449764</v>
      </c>
      <c r="I100" s="199">
        <f t="shared" si="27"/>
        <v>3.270712117420405</v>
      </c>
      <c r="J100" s="199">
        <f t="shared" si="27"/>
        <v>3.3662730615249847</v>
      </c>
      <c r="K100" s="199">
        <f t="shared" si="27"/>
        <v>3.4646260257494403</v>
      </c>
      <c r="L100" s="199">
        <f t="shared" si="27"/>
        <v>3.5658525850135545</v>
      </c>
      <c r="M100" s="199">
        <f t="shared" si="27"/>
        <v>3.6700366976252154</v>
      </c>
      <c r="N100" s="199">
        <f t="shared" si="27"/>
        <v>3.7772647749162629</v>
      </c>
      <c r="O100" s="199">
        <f t="shared" si="27"/>
        <v>3.8876257529129008</v>
      </c>
      <c r="P100" s="199">
        <f t="shared" si="27"/>
        <v>4.0012111661001182</v>
      </c>
      <c r="Q100" s="199">
        <f t="shared" si="27"/>
        <v>4.1181152233412908</v>
      </c>
      <c r="R100" s="199">
        <f t="shared" si="27"/>
        <v>4.2384348860159484</v>
      </c>
      <c r="S100" s="199">
        <f t="shared" si="27"/>
        <v>4.3622699484404928</v>
      </c>
      <c r="T100" s="199">
        <f t="shared" si="27"/>
        <v>4.4897231206385966</v>
      </c>
      <c r="U100" s="199">
        <f t="shared" si="27"/>
        <v>4.6209001135299088</v>
      </c>
      <c r="V100" s="199">
        <f t="shared" si="27"/>
        <v>4.7559097266077321</v>
      </c>
      <c r="W100" s="199">
        <f t="shared" si="27"/>
        <v>4.8948639381784016</v>
      </c>
      <c r="X100" s="199">
        <f t="shared" si="27"/>
        <v>5.037877998237196</v>
      </c>
      <c r="Y100" s="199">
        <f t="shared" si="27"/>
        <v>5.1850705240578217</v>
      </c>
      <c r="Z100" s="199">
        <f t="shared" si="27"/>
        <v>5.3365635985747515</v>
      </c>
      <c r="AA100" s="199">
        <f t="shared" si="27"/>
        <v>5.4924828716400151</v>
      </c>
      <c r="AB100" s="199">
        <f t="shared" si="27"/>
        <v>5.6529576642384258</v>
      </c>
      <c r="AC100" s="199">
        <f t="shared" si="27"/>
        <v>5.8181210757476904</v>
      </c>
      <c r="AD100" s="199">
        <f t="shared" si="27"/>
        <v>5.9881100943323364</v>
      </c>
      <c r="AE100" s="199">
        <f t="shared" si="27"/>
        <v>6</v>
      </c>
      <c r="AF100" s="199">
        <f t="shared" si="27"/>
        <v>6</v>
      </c>
      <c r="AG100" s="199">
        <f t="shared" si="27"/>
        <v>6</v>
      </c>
      <c r="AH100" s="199">
        <f t="shared" si="27"/>
        <v>6</v>
      </c>
      <c r="AI100" s="199">
        <f t="shared" si="27"/>
        <v>6</v>
      </c>
    </row>
    <row r="101" spans="2:41" x14ac:dyDescent="0.25">
      <c r="C101" s="199" t="s">
        <v>400</v>
      </c>
      <c r="D101" s="199" t="s">
        <v>401</v>
      </c>
    </row>
    <row r="102" spans="2:41" x14ac:dyDescent="0.25">
      <c r="C102" s="15" t="s">
        <v>423</v>
      </c>
      <c r="D102" s="116">
        <f>LN(((D99+4)/D99))/(29)</f>
        <v>2.9217167599558735E-2</v>
      </c>
    </row>
    <row r="103" spans="2:41" x14ac:dyDescent="0.25">
      <c r="C103" s="15" t="s">
        <v>423</v>
      </c>
      <c r="D103" s="116">
        <f>LN(((D100+4)/D100))/(29)</f>
        <v>2.9217167599558735E-2</v>
      </c>
    </row>
    <row r="104" spans="2:41" x14ac:dyDescent="0.25"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M104" s="118"/>
      <c r="AN104" s="118"/>
      <c r="AO104" s="118"/>
    </row>
    <row r="106" spans="2:41" x14ac:dyDescent="0.25">
      <c r="B106" s="46" t="s">
        <v>52</v>
      </c>
      <c r="C106" s="199" t="s">
        <v>98</v>
      </c>
    </row>
    <row r="107" spans="2:41" x14ac:dyDescent="0.25">
      <c r="B107" s="46"/>
      <c r="C107" s="199" t="s">
        <v>82</v>
      </c>
      <c r="D107" s="229" t="s">
        <v>564</v>
      </c>
      <c r="E107" s="229"/>
      <c r="F107" s="229"/>
      <c r="G107" s="229"/>
      <c r="H107" s="229"/>
      <c r="I107" s="229"/>
      <c r="J107" s="229"/>
      <c r="K107" s="229"/>
    </row>
    <row r="108" spans="2:41" x14ac:dyDescent="0.25">
      <c r="B108" s="46"/>
      <c r="C108" s="199" t="s">
        <v>20</v>
      </c>
      <c r="D108" s="26" t="s">
        <v>565</v>
      </c>
      <c r="E108" s="16" t="s">
        <v>566</v>
      </c>
      <c r="F108" s="16" t="s">
        <v>567</v>
      </c>
    </row>
    <row r="109" spans="2:41" x14ac:dyDescent="0.25">
      <c r="B109" s="46"/>
      <c r="C109" s="199" t="s">
        <v>390</v>
      </c>
      <c r="D109" s="199">
        <f>'VOC Value'!C25</f>
        <v>128.68790000000001</v>
      </c>
      <c r="E109" s="199">
        <f>'VOC Value'!D25</f>
        <v>-0.68779999999999997</v>
      </c>
      <c r="F109" s="199">
        <f>'VOC Value'!E25</f>
        <v>6.6E-3</v>
      </c>
    </row>
    <row r="110" spans="2:41" x14ac:dyDescent="0.25">
      <c r="B110" s="46"/>
    </row>
    <row r="111" spans="2:41" x14ac:dyDescent="0.25">
      <c r="B111" s="46"/>
      <c r="C111" s="199" t="s">
        <v>403</v>
      </c>
      <c r="D111" s="3">
        <f>IF('Input sheet'!$E$21="Corridor", $D$109+$E$109*$D$37+$F$109*$D$37^2, $D$109+$E$109*($D$41/$D$42)+$F$109*($D$41/$D$42)^2)</f>
        <v>112.8819</v>
      </c>
      <c r="E111" s="3"/>
      <c r="F111" s="3">
        <f>IF('Input sheet'!$E$21="Corridor", $D$109+$E$109*$D$37+$F$109*$D$37^2, $D$109+$E$109*($D$41/$D$42)+$F$109*($D$41/$D$42)^2)</f>
        <v>112.8819</v>
      </c>
      <c r="G111" s="3">
        <f>IF('Input sheet'!$E$21="Corridor", $D$109+$E$109*$D$37+$F$109*$D$37^2, $D$109+$E$109*($D$41/$D$42)+$F$109*($D$41/$D$42)^2)</f>
        <v>112.8819</v>
      </c>
      <c r="H111" s="3">
        <f>IF('Input sheet'!$E$21="Corridor", $D$109+$E$109*$D$37+$F$109*$D$37^2, $D$109+$E$109*($D$41/$D$42)+$F$109*($D$41/$D$42)^2)</f>
        <v>112.8819</v>
      </c>
      <c r="I111" s="3">
        <f>IF('Input sheet'!$E$21="Corridor", $D$109+$E$109*$D$37+$F$109*$D$37^2, $D$109+$E$109*($D$41/$D$42)+$F$109*($D$41/$D$42)^2)</f>
        <v>112.8819</v>
      </c>
      <c r="J111" s="3">
        <f>IF('Input sheet'!$E$21="Corridor", $D$109+$E$109*$D$37+$F$109*$D$37^2, $D$109+$E$109*($D$41/$D$42)+$F$109*($D$41/$D$42)^2)</f>
        <v>112.8819</v>
      </c>
      <c r="K111" s="3">
        <f>IF('Input sheet'!$E$21="Corridor", $D$109+$E$109*$D$37+$F$109*$D$37^2, $D$109+$E$109*($D$41/$D$42)+$F$109*($D$41/$D$42)^2)</f>
        <v>112.8819</v>
      </c>
      <c r="L111" s="3">
        <f>IF('Input sheet'!$E$21="Corridor", $D$109+$E$109*$D$37+$F$109*$D$37^2, $D$109+$E$109*($D$41/$D$42)+$F$109*($D$41/$D$42)^2)</f>
        <v>112.8819</v>
      </c>
      <c r="M111" s="3">
        <f>IF('Input sheet'!$E$21="Corridor", $D$109+$E$109*$D$37+$F$109*$D$37^2, $D$109+$E$109*($D$41/$D$42)+$F$109*($D$41/$D$42)^2)</f>
        <v>112.8819</v>
      </c>
      <c r="N111" s="3">
        <f>IF('Input sheet'!$E$21="Corridor", $D$109+$E$109*$D$37+$F$109*$D$37^2, $D$109+$E$109*($D$41/$D$42)+$F$109*($D$41/$D$42)^2)</f>
        <v>112.8819</v>
      </c>
      <c r="O111" s="3">
        <f>IF('Input sheet'!$E$21="Corridor", $D$109+$E$109*$D$37+$F$109*$D$37^2, $D$109+$E$109*($D$41/$D$42)+$F$109*($D$41/$D$42)^2)</f>
        <v>112.8819</v>
      </c>
      <c r="P111" s="3">
        <f>IF('Input sheet'!$E$21="Corridor", $D$109+$E$109*$D$37+$F$109*$D$37^2, $D$109+$E$109*($D$41/$D$42)+$F$109*($D$41/$D$42)^2)</f>
        <v>112.8819</v>
      </c>
      <c r="Q111" s="3">
        <f>IF('Input sheet'!$E$21="Corridor", $D$109+$E$109*$D$37+$F$109*$D$37^2, $D$109+$E$109*($D$41/$D$42)+$F$109*($D$41/$D$42)^2)</f>
        <v>112.8819</v>
      </c>
      <c r="R111" s="3">
        <f>IF('Input sheet'!$E$21="Corridor", $D$109+$E$109*$D$37+$F$109*$D$37^2, $D$109+$E$109*($D$41/$D$42)+$F$109*($D$41/$D$42)^2)</f>
        <v>112.8819</v>
      </c>
      <c r="S111" s="3">
        <f>IF('Input sheet'!$E$21="Corridor", $D$109+$E$109*$D$37+$F$109*$D$37^2, $D$109+$E$109*($D$41/$D$42)+$F$109*($D$41/$D$42)^2)</f>
        <v>112.8819</v>
      </c>
      <c r="T111" s="3">
        <f>IF('Input sheet'!$E$21="Corridor", $D$109+$E$109*$D$37+$F$109*$D$37^2, $D$109+$E$109*($D$41/$D$42)+$F$109*($D$41/$D$42)^2)</f>
        <v>112.8819</v>
      </c>
      <c r="U111" s="3">
        <f>IF('Input sheet'!$E$21="Corridor", $D$109+$E$109*$D$37+$F$109*$D$37^2, $D$109+$E$109*($D$41/$D$42)+$F$109*($D$41/$D$42)^2)</f>
        <v>112.8819</v>
      </c>
      <c r="V111" s="3">
        <f>IF('Input sheet'!$E$21="Corridor", $D$109+$E$109*$D$37+$F$109*$D$37^2, $D$109+$E$109*($D$41/$D$42)+$F$109*($D$41/$D$42)^2)</f>
        <v>112.8819</v>
      </c>
      <c r="W111" s="3">
        <f>IF('Input sheet'!$E$21="Corridor", $D$109+$E$109*$D$37+$F$109*$D$37^2, $D$109+$E$109*($D$41/$D$42)+$F$109*($D$41/$D$42)^2)</f>
        <v>112.8819</v>
      </c>
      <c r="X111" s="3">
        <f>IF('Input sheet'!$E$21="Corridor", $D$109+$E$109*$D$37+$F$109*$D$37^2, $D$109+$E$109*($D$41/$D$42)+$F$109*($D$41/$D$42)^2)</f>
        <v>112.8819</v>
      </c>
      <c r="Y111" s="3">
        <f>IF('Input sheet'!$E$21="Corridor", $D$109+$E$109*$D$37+$F$109*$D$37^2, $D$109+$E$109*($D$41/$D$42)+$F$109*($D$41/$D$42)^2)</f>
        <v>112.8819</v>
      </c>
      <c r="Z111" s="3">
        <f>IF('Input sheet'!$E$21="Corridor", $D$109+$E$109*$D$37+$F$109*$D$37^2, $D$109+$E$109*($D$41/$D$42)+$F$109*($D$41/$D$42)^2)</f>
        <v>112.8819</v>
      </c>
      <c r="AA111" s="3">
        <f>IF('Input sheet'!$E$21="Corridor", $D$109+$E$109*$D$37+$F$109*$D$37^2, $D$109+$E$109*($D$41/$D$42)+$F$109*($D$41/$D$42)^2)</f>
        <v>112.8819</v>
      </c>
      <c r="AB111" s="3">
        <f>IF('Input sheet'!$E$21="Corridor", $D$109+$E$109*$D$37+$F$109*$D$37^2, $D$109+$E$109*($D$41/$D$42)+$F$109*($D$41/$D$42)^2)</f>
        <v>112.8819</v>
      </c>
      <c r="AC111" s="3">
        <f>IF('Input sheet'!$E$21="Corridor", $D$109+$E$109*$D$37+$F$109*$D$37^2, $D$109+$E$109*($D$41/$D$42)+$F$109*($D$41/$D$42)^2)</f>
        <v>112.8819</v>
      </c>
      <c r="AD111" s="3">
        <f>IF('Input sheet'!$E$21="Corridor", $D$109+$E$109*$D$37+$F$109*$D$37^2, $D$109+$E$109*($D$41/$D$42)+$F$109*($D$41/$D$42)^2)</f>
        <v>112.8819</v>
      </c>
      <c r="AE111" s="3">
        <f>IF('Input sheet'!$E$21="Corridor", $D$109+$E$109*$D$37+$F$109*$D$37^2, $D$109+$E$109*($D$41/$D$42)+$F$109*($D$41/$D$42)^2)</f>
        <v>112.8819</v>
      </c>
      <c r="AF111" s="3">
        <f>IF('Input sheet'!$E$21="Corridor", $D$109+$E$109*$D$37+$F$109*$D$37^2, $D$109+$E$109*($D$41/$D$42)+$F$109*($D$41/$D$42)^2)</f>
        <v>112.8819</v>
      </c>
      <c r="AG111" s="3">
        <f>IF('Input sheet'!$E$21="Corridor", $D$109+$E$109*$D$37+$F$109*$D$37^2, $D$109+$E$109*($D$41/$D$42)+$F$109*($D$41/$D$42)^2)</f>
        <v>112.8819</v>
      </c>
      <c r="AH111" s="3">
        <f>IF('Input sheet'!$E$21="Corridor", $D$109+$E$109*$D$37+$F$109*$D$37^2, $D$109+$E$109*($D$41/$D$42)+$F$109*($D$41/$D$42)^2)</f>
        <v>112.8819</v>
      </c>
      <c r="AI111" s="3">
        <f>IF('Input sheet'!$E$21="Corridor", $D$109+$E$109*$D$37+$F$109*$D$37^2, $D$109+$E$109*($D$41/$D$42)+$F$109*($D$41/$D$42)^2)</f>
        <v>112.8819</v>
      </c>
    </row>
    <row r="112" spans="2:41" x14ac:dyDescent="0.25">
      <c r="B112" s="46"/>
      <c r="C112" s="199" t="s">
        <v>404</v>
      </c>
      <c r="D112" s="3">
        <f>IF('Input sheet'!$E$21="Corridor", $D$109+$E$109*$D$38+$F$109*$D$38^2, $D$109+$E$109*($D$43/$D$44)+$F$109*($D$43/$D$44)^2)</f>
        <v>112.8819</v>
      </c>
      <c r="F112" s="3">
        <f>IF('Input sheet'!$E$21="Corridor", $D$109+$E$109*$D$38+$F$109*$D$38^2, $D$109+$E$109*($D$43/$D$44)+$F$109*($D$43/$D$44)^2)</f>
        <v>112.8819</v>
      </c>
      <c r="G112" s="3">
        <f>IF('Input sheet'!$E$21="Corridor", $D$109+$E$109*$D$38+$F$109*$D$38^2, $D$109+$E$109*($D$43/$D$44)+$F$109*($D$43/$D$44)^2)</f>
        <v>112.8819</v>
      </c>
      <c r="H112" s="3">
        <f>IF('Input sheet'!$E$21="Corridor", $D$109+$E$109*$D$38+$F$109*$D$38^2, $D$109+$E$109*($D$43/$D$44)+$F$109*($D$43/$D$44)^2)</f>
        <v>112.8819</v>
      </c>
      <c r="I112" s="3">
        <f>IF('Input sheet'!$E$21="Corridor", $D$109+$E$109*$D$38+$F$109*$D$38^2, $D$109+$E$109*($D$43/$D$44)+$F$109*($D$43/$D$44)^2)</f>
        <v>112.8819</v>
      </c>
      <c r="J112" s="3">
        <f>IF('Input sheet'!$E$21="Corridor", $D$109+$E$109*$D$38+$F$109*$D$38^2, $D$109+$E$109*($D$43/$D$44)+$F$109*($D$43/$D$44)^2)</f>
        <v>112.8819</v>
      </c>
      <c r="K112" s="3">
        <f>IF('Input sheet'!$E$21="Corridor", $D$109+$E$109*$D$38+$F$109*$D$38^2, $D$109+$E$109*($D$43/$D$44)+$F$109*($D$43/$D$44)^2)</f>
        <v>112.8819</v>
      </c>
      <c r="L112" s="3">
        <f>IF('Input sheet'!$E$21="Corridor", $D$109+$E$109*$D$38+$F$109*$D$38^2, $D$109+$E$109*($D$43/$D$44)+$F$109*($D$43/$D$44)^2)</f>
        <v>112.8819</v>
      </c>
      <c r="M112" s="3">
        <f>IF('Input sheet'!$E$21="Corridor", $D$109+$E$109*$D$38+$F$109*$D$38^2, $D$109+$E$109*($D$43/$D$44)+$F$109*($D$43/$D$44)^2)</f>
        <v>112.8819</v>
      </c>
      <c r="N112" s="3">
        <f>IF('Input sheet'!$E$21="Corridor", $D$109+$E$109*$D$38+$F$109*$D$38^2, $D$109+$E$109*($D$43/$D$44)+$F$109*($D$43/$D$44)^2)</f>
        <v>112.8819</v>
      </c>
      <c r="O112" s="3">
        <f>IF('Input sheet'!$E$21="Corridor", $D$109+$E$109*$D$38+$F$109*$D$38^2, $D$109+$E$109*($D$43/$D$44)+$F$109*($D$43/$D$44)^2)</f>
        <v>112.8819</v>
      </c>
      <c r="P112" s="3">
        <f>IF('Input sheet'!$E$21="Corridor", $D$109+$E$109*$D$38+$F$109*$D$38^2, $D$109+$E$109*($D$43/$D$44)+$F$109*($D$43/$D$44)^2)</f>
        <v>112.8819</v>
      </c>
      <c r="Q112" s="3">
        <f>IF('Input sheet'!$E$21="Corridor", $D$109+$E$109*$D$38+$F$109*$D$38^2, $D$109+$E$109*($D$43/$D$44)+$F$109*($D$43/$D$44)^2)</f>
        <v>112.8819</v>
      </c>
      <c r="R112" s="3">
        <f>IF('Input sheet'!$E$21="Corridor", $D$109+$E$109*$D$38+$F$109*$D$38^2, $D$109+$E$109*($D$43/$D$44)+$F$109*($D$43/$D$44)^2)</f>
        <v>112.8819</v>
      </c>
      <c r="S112" s="3">
        <f>IF('Input sheet'!$E$21="Corridor", $D$109+$E$109*$D$38+$F$109*$D$38^2, $D$109+$E$109*($D$43/$D$44)+$F$109*($D$43/$D$44)^2)</f>
        <v>112.8819</v>
      </c>
      <c r="T112" s="3">
        <f>IF('Input sheet'!$E$21="Corridor", $D$109+$E$109*$D$38+$F$109*$D$38^2, $D$109+$E$109*($D$43/$D$44)+$F$109*($D$43/$D$44)^2)</f>
        <v>112.8819</v>
      </c>
      <c r="U112" s="3">
        <f>IF('Input sheet'!$E$21="Corridor", $D$109+$E$109*$D$38+$F$109*$D$38^2, $D$109+$E$109*($D$43/$D$44)+$F$109*($D$43/$D$44)^2)</f>
        <v>112.8819</v>
      </c>
      <c r="V112" s="3">
        <f>IF('Input sheet'!$E$21="Corridor", $D$109+$E$109*$D$38+$F$109*$D$38^2, $D$109+$E$109*($D$43/$D$44)+$F$109*($D$43/$D$44)^2)</f>
        <v>112.8819</v>
      </c>
      <c r="W112" s="3">
        <f>IF('Input sheet'!$E$21="Corridor", $D$109+$E$109*$D$38+$F$109*$D$38^2, $D$109+$E$109*($D$43/$D$44)+$F$109*($D$43/$D$44)^2)</f>
        <v>112.8819</v>
      </c>
      <c r="X112" s="3">
        <f>IF('Input sheet'!$E$21="Corridor", $D$109+$E$109*$D$38+$F$109*$D$38^2, $D$109+$E$109*($D$43/$D$44)+$F$109*($D$43/$D$44)^2)</f>
        <v>112.8819</v>
      </c>
      <c r="Y112" s="3">
        <f>IF('Input sheet'!$E$21="Corridor", $D$109+$E$109*$D$38+$F$109*$D$38^2, $D$109+$E$109*($D$43/$D$44)+$F$109*($D$43/$D$44)^2)</f>
        <v>112.8819</v>
      </c>
      <c r="Z112" s="3">
        <f>IF('Input sheet'!$E$21="Corridor", $D$109+$E$109*$D$38+$F$109*$D$38^2, $D$109+$E$109*($D$43/$D$44)+$F$109*($D$43/$D$44)^2)</f>
        <v>112.8819</v>
      </c>
      <c r="AA112" s="3">
        <f>IF('Input sheet'!$E$21="Corridor", $D$109+$E$109*$D$38+$F$109*$D$38^2, $D$109+$E$109*($D$43/$D$44)+$F$109*($D$43/$D$44)^2)</f>
        <v>112.8819</v>
      </c>
      <c r="AB112" s="3">
        <f>IF('Input sheet'!$E$21="Corridor", $D$109+$E$109*$D$38+$F$109*$D$38^2, $D$109+$E$109*($D$43/$D$44)+$F$109*($D$43/$D$44)^2)</f>
        <v>112.8819</v>
      </c>
      <c r="AC112" s="3">
        <f>IF('Input sheet'!$E$21="Corridor", $D$109+$E$109*$D$38+$F$109*$D$38^2, $D$109+$E$109*($D$43/$D$44)+$F$109*($D$43/$D$44)^2)</f>
        <v>112.8819</v>
      </c>
      <c r="AD112" s="3">
        <f>IF('Input sheet'!$E$21="Corridor", $D$109+$E$109*$D$38+$F$109*$D$38^2, $D$109+$E$109*($D$43/$D$44)+$F$109*($D$43/$D$44)^2)</f>
        <v>112.8819</v>
      </c>
      <c r="AE112" s="3">
        <f>IF('Input sheet'!$E$21="Corridor", $D$109+$E$109*$D$38+$F$109*$D$38^2, $D$109+$E$109*($D$43/$D$44)+$F$109*($D$43/$D$44)^2)</f>
        <v>112.8819</v>
      </c>
      <c r="AF112" s="3">
        <f>IF('Input sheet'!$E$21="Corridor", $D$109+$E$109*$D$38+$F$109*$D$38^2, $D$109+$E$109*($D$43/$D$44)+$F$109*($D$43/$D$44)^2)</f>
        <v>112.8819</v>
      </c>
      <c r="AG112" s="3">
        <f>IF('Input sheet'!$E$21="Corridor", $D$109+$E$109*$D$38+$F$109*$D$38^2, $D$109+$E$109*($D$43/$D$44)+$F$109*($D$43/$D$44)^2)</f>
        <v>112.8819</v>
      </c>
      <c r="AH112" s="3">
        <f>IF('Input sheet'!$E$21="Corridor", $D$109+$E$109*$D$38+$F$109*$D$38^2, $D$109+$E$109*($D$43/$D$44)+$F$109*($D$43/$D$44)^2)</f>
        <v>112.8819</v>
      </c>
      <c r="AI112" s="3">
        <f>IF('Input sheet'!$E$21="Corridor", $D$109+$E$109*$D$38+$F$109*$D$38^2, $D$109+$E$109*($D$43/$D$44)+$F$109*($D$43/$D$44)^2)</f>
        <v>112.8819</v>
      </c>
    </row>
    <row r="113" spans="2:41" x14ac:dyDescent="0.25">
      <c r="B113" s="46"/>
      <c r="C113" s="199" t="str">
        <f>CONCATENATE("Nominal Savings per HV (cents per km ) - ", 'VOC Value'!$B$2," ($)")</f>
        <v>Nominal Savings per HV (cents per km ) - 41426 ($)</v>
      </c>
      <c r="D113" s="3">
        <f>D111-D112</f>
        <v>0</v>
      </c>
      <c r="F113" s="3">
        <f>F111-F112</f>
        <v>0</v>
      </c>
      <c r="G113" s="3">
        <f t="shared" ref="G113:AI113" si="28">G111-G112</f>
        <v>0</v>
      </c>
      <c r="H113" s="3">
        <f t="shared" si="28"/>
        <v>0</v>
      </c>
      <c r="I113" s="3">
        <f t="shared" si="28"/>
        <v>0</v>
      </c>
      <c r="J113" s="3">
        <f t="shared" si="28"/>
        <v>0</v>
      </c>
      <c r="K113" s="3">
        <f t="shared" si="28"/>
        <v>0</v>
      </c>
      <c r="L113" s="3">
        <f t="shared" si="28"/>
        <v>0</v>
      </c>
      <c r="M113" s="3">
        <f t="shared" si="28"/>
        <v>0</v>
      </c>
      <c r="N113" s="3">
        <f t="shared" si="28"/>
        <v>0</v>
      </c>
      <c r="O113" s="3">
        <f t="shared" si="28"/>
        <v>0</v>
      </c>
      <c r="P113" s="3">
        <f t="shared" si="28"/>
        <v>0</v>
      </c>
      <c r="Q113" s="3">
        <f t="shared" si="28"/>
        <v>0</v>
      </c>
      <c r="R113" s="3">
        <f t="shared" si="28"/>
        <v>0</v>
      </c>
      <c r="S113" s="3">
        <f t="shared" si="28"/>
        <v>0</v>
      </c>
      <c r="T113" s="3">
        <f t="shared" si="28"/>
        <v>0</v>
      </c>
      <c r="U113" s="3">
        <f t="shared" si="28"/>
        <v>0</v>
      </c>
      <c r="V113" s="3">
        <f t="shared" si="28"/>
        <v>0</v>
      </c>
      <c r="W113" s="3">
        <f t="shared" si="28"/>
        <v>0</v>
      </c>
      <c r="X113" s="3">
        <f t="shared" si="28"/>
        <v>0</v>
      </c>
      <c r="Y113" s="3">
        <f t="shared" si="28"/>
        <v>0</v>
      </c>
      <c r="Z113" s="3">
        <f t="shared" si="28"/>
        <v>0</v>
      </c>
      <c r="AA113" s="3">
        <f t="shared" si="28"/>
        <v>0</v>
      </c>
      <c r="AB113" s="3">
        <f t="shared" si="28"/>
        <v>0</v>
      </c>
      <c r="AC113" s="3">
        <f t="shared" si="28"/>
        <v>0</v>
      </c>
      <c r="AD113" s="3">
        <f t="shared" si="28"/>
        <v>0</v>
      </c>
      <c r="AE113" s="3">
        <f t="shared" si="28"/>
        <v>0</v>
      </c>
      <c r="AF113" s="3">
        <f t="shared" si="28"/>
        <v>0</v>
      </c>
      <c r="AG113" s="3">
        <f t="shared" si="28"/>
        <v>0</v>
      </c>
      <c r="AH113" s="3">
        <f t="shared" si="28"/>
        <v>0</v>
      </c>
      <c r="AI113" s="3">
        <f t="shared" si="28"/>
        <v>0</v>
      </c>
    </row>
    <row r="114" spans="2:41" x14ac:dyDescent="0.25">
      <c r="B114" s="46"/>
      <c r="C114" s="15" t="str">
        <f>CONCATENATE("CPI Adjusted HV VOC - ", $D$5, " ($)")</f>
        <v>CPI Adjusted HV VOC - 2021 ($)</v>
      </c>
      <c r="D114" s="3">
        <f>D113*'VOC Value'!$B$4</f>
        <v>0</v>
      </c>
      <c r="F114" s="3">
        <f>F113*'VOC Value'!$B$4</f>
        <v>0</v>
      </c>
      <c r="G114" s="3">
        <f>G113*'VOC Value'!$B$4</f>
        <v>0</v>
      </c>
      <c r="H114" s="3">
        <f>H113*'VOC Value'!$B$4</f>
        <v>0</v>
      </c>
      <c r="I114" s="3">
        <f>I113*'VOC Value'!$B$4</f>
        <v>0</v>
      </c>
      <c r="J114" s="3">
        <f>J113*'VOC Value'!$B$4</f>
        <v>0</v>
      </c>
      <c r="K114" s="3">
        <f>K113*'VOC Value'!$B$4</f>
        <v>0</v>
      </c>
      <c r="L114" s="3">
        <f>L113*'VOC Value'!$B$4</f>
        <v>0</v>
      </c>
      <c r="M114" s="3">
        <f>M113*'VOC Value'!$B$4</f>
        <v>0</v>
      </c>
      <c r="N114" s="3">
        <f>N113*'VOC Value'!$B$4</f>
        <v>0</v>
      </c>
      <c r="O114" s="3">
        <f>O113*'VOC Value'!$B$4</f>
        <v>0</v>
      </c>
      <c r="P114" s="3">
        <f>P113*'VOC Value'!$B$4</f>
        <v>0</v>
      </c>
      <c r="Q114" s="3">
        <f>Q113*'VOC Value'!$B$4</f>
        <v>0</v>
      </c>
      <c r="R114" s="3">
        <f>R113*'VOC Value'!$B$4</f>
        <v>0</v>
      </c>
      <c r="S114" s="3">
        <f>S113*'VOC Value'!$B$4</f>
        <v>0</v>
      </c>
      <c r="T114" s="3">
        <f>T113*'VOC Value'!$B$4</f>
        <v>0</v>
      </c>
      <c r="U114" s="3">
        <f>U113*'VOC Value'!$B$4</f>
        <v>0</v>
      </c>
      <c r="V114" s="3">
        <f>V113*'VOC Value'!$B$4</f>
        <v>0</v>
      </c>
      <c r="W114" s="3">
        <f>W113*'VOC Value'!$B$4</f>
        <v>0</v>
      </c>
      <c r="X114" s="3">
        <f>X113*'VOC Value'!$B$4</f>
        <v>0</v>
      </c>
      <c r="Y114" s="3">
        <f>Y113*'VOC Value'!$B$4</f>
        <v>0</v>
      </c>
      <c r="Z114" s="3">
        <f>Z113*'VOC Value'!$B$4</f>
        <v>0</v>
      </c>
      <c r="AA114" s="3">
        <f>AA113*'VOC Value'!$B$4</f>
        <v>0</v>
      </c>
      <c r="AB114" s="3">
        <f>AB113*'VOC Value'!$B$4</f>
        <v>0</v>
      </c>
      <c r="AC114" s="3">
        <f>AC113*'VOC Value'!$B$4</f>
        <v>0</v>
      </c>
      <c r="AD114" s="3">
        <f>AD113*'VOC Value'!$B$4</f>
        <v>0</v>
      </c>
      <c r="AE114" s="3">
        <f>AE113*'VOC Value'!$B$4</f>
        <v>0</v>
      </c>
      <c r="AF114" s="3">
        <f>AF113*'VOC Value'!$B$4</f>
        <v>0</v>
      </c>
      <c r="AG114" s="3">
        <f>AG113*'VOC Value'!$B$4</f>
        <v>0</v>
      </c>
      <c r="AH114" s="3">
        <f>AH113*'VOC Value'!$B$4</f>
        <v>0</v>
      </c>
      <c r="AI114" s="3">
        <f>AI113*'VOC Value'!$B$4</f>
        <v>0</v>
      </c>
    </row>
    <row r="115" spans="2:41" x14ac:dyDescent="0.25">
      <c r="B115" s="46"/>
      <c r="C115" s="19" t="s">
        <v>405</v>
      </c>
      <c r="D115" s="19"/>
      <c r="E115" s="19"/>
      <c r="F115" s="22">
        <f>IF('Input sheet'!$E$21="Corridor",(F$114*F30*$D$39)/100*$D$33,((F111*$D$41*(1+$D$32)^(F$8-1)*$D$30)-(F112*$D$43*(1+$D$32)^(F$8-1)*$D$30))/100*$D$33)</f>
        <v>0</v>
      </c>
      <c r="G115" s="22">
        <f>IF('Input sheet'!$E$21="Corridor",(G$114*G30*$D$39)/100*$D$33,((G111*$D$41*(1+$D$32)^(G$8-1)*$D$30)-(G112*$D$43*(1+$D$32)^(G$8-1)*$D$30))/100*$D$33)</f>
        <v>0</v>
      </c>
      <c r="H115" s="22">
        <f>IF('Input sheet'!$E$21="Corridor",(H$114*H30*$D$39)/100*$D$33,((H111*$D$41*(1+$D$32)^(H$8-1)*$D$30)-(H112*$D$43*(1+$D$32)^(H$8-1)*$D$30))/100*$D$33)</f>
        <v>0</v>
      </c>
      <c r="I115" s="22">
        <f>IF('Input sheet'!$E$21="Corridor",(I$114*I30*$D$39)/100*$D$33,((I111*$D$41*(1+$D$32)^(I$8-1)*$D$30)-(I112*$D$43*(1+$D$32)^(I$8-1)*$D$30))/100*$D$33)</f>
        <v>0</v>
      </c>
      <c r="J115" s="22">
        <f>IF('Input sheet'!$E$21="Corridor",(J$114*J30*$D$39)/100*$D$33,((J111*$D$41*(1+$D$32)^(J$8-1)*$D$30)-(J112*$D$43*(1+$D$32)^(J$8-1)*$D$30))/100*$D$33)</f>
        <v>0</v>
      </c>
      <c r="K115" s="22">
        <f>IF('Input sheet'!$E$21="Corridor",(K$114*K30*$D$39)/100*$D$33,((K111*$D$41*(1+$D$32)^(K$8-1)*$D$30)-(K112*$D$43*(1+$D$32)^(K$8-1)*$D$30))/100*$D$33)</f>
        <v>0</v>
      </c>
      <c r="L115" s="22">
        <f>IF('Input sheet'!$E$21="Corridor",(L$114*L30*$D$39)/100*$D$33,((L111*$D$41*(1+$D$32)^(L$8-1)*$D$30)-(L112*$D$43*(1+$D$32)^(L$8-1)*$D$30))/100*$D$33)</f>
        <v>0</v>
      </c>
      <c r="M115" s="22">
        <f>IF('Input sheet'!$E$21="Corridor",(M$114*M30*$D$39)/100*$D$33,((M111*$D$41*(1+$D$32)^(M$8-1)*$D$30)-(M112*$D$43*(1+$D$32)^(M$8-1)*$D$30))/100*$D$33)</f>
        <v>0</v>
      </c>
      <c r="N115" s="22">
        <f>IF('Input sheet'!$E$21="Corridor",(N$114*N30*$D$39)/100*$D$33,((N111*$D$41*(1+$D$32)^(N$8-1)*$D$30)-(N112*$D$43*(1+$D$32)^(N$8-1)*$D$30))/100*$D$33)</f>
        <v>0</v>
      </c>
      <c r="O115" s="22">
        <f>IF('Input sheet'!$E$21="Corridor",(O$114*O30*$D$39)/100*$D$33,((O111*$D$41*(1+$D$32)^(O$8-1)*$D$30)-(O112*$D$43*(1+$D$32)^(O$8-1)*$D$30))/100*$D$33)</f>
        <v>0</v>
      </c>
      <c r="P115" s="22">
        <f>IF('Input sheet'!$E$21="Corridor",(P$114*P30*$D$39)/100*$D$33,((P111*$D$41*(1+$D$32)^(P$8-1)*$D$30)-(P112*$D$43*(1+$D$32)^(P$8-1)*$D$30))/100*$D$33)</f>
        <v>0</v>
      </c>
      <c r="Q115" s="22">
        <f>IF('Input sheet'!$E$21="Corridor",(Q$114*Q30*$D$39)/100*$D$33,((Q111*$D$41*(1+$D$32)^(Q$8-1)*$D$30)-(Q112*$D$43*(1+$D$32)^(Q$8-1)*$D$30))/100*$D$33)</f>
        <v>0</v>
      </c>
      <c r="R115" s="22">
        <f>IF('Input sheet'!$E$21="Corridor",(R$114*R30*$D$39)/100*$D$33,((R111*$D$41*(1+$D$32)^(R$8-1)*$D$30)-(R112*$D$43*(1+$D$32)^(R$8-1)*$D$30))/100*$D$33)</f>
        <v>0</v>
      </c>
      <c r="S115" s="22">
        <f>IF('Input sheet'!$E$21="Corridor",(S$114*S30*$D$39)/100*$D$33,((S111*$D$41*(1+$D$32)^(S$8-1)*$D$30)-(S112*$D$43*(1+$D$32)^(S$8-1)*$D$30))/100*$D$33)</f>
        <v>0</v>
      </c>
      <c r="T115" s="22">
        <f>IF('Input sheet'!$E$21="Corridor",(T$114*T30*$D$39)/100*$D$33,((T111*$D$41*(1+$D$32)^(T$8-1)*$D$30)-(T112*$D$43*(1+$D$32)^(T$8-1)*$D$30))/100*$D$33)</f>
        <v>0</v>
      </c>
      <c r="U115" s="22">
        <f>IF('Input sheet'!$E$21="Corridor",(U$114*U30*$D$39)/100*$D$33,((U111*$D$41*(1+$D$32)^(U$8-1)*$D$30)-(U112*$D$43*(1+$D$32)^(U$8-1)*$D$30))/100*$D$33)</f>
        <v>0</v>
      </c>
      <c r="V115" s="22">
        <f>IF('Input sheet'!$E$21="Corridor",(V$114*V30*$D$39)/100*$D$33,((V111*$D$41*(1+$D$32)^(V$8-1)*$D$30)-(V112*$D$43*(1+$D$32)^(V$8-1)*$D$30))/100*$D$33)</f>
        <v>0</v>
      </c>
      <c r="W115" s="22">
        <f>IF('Input sheet'!$E$21="Corridor",(W$114*W30*$D$39)/100*$D$33,((W111*$D$41*(1+$D$32)^(W$8-1)*$D$30)-(W112*$D$43*(1+$D$32)^(W$8-1)*$D$30))/100*$D$33)</f>
        <v>0</v>
      </c>
      <c r="X115" s="22">
        <f>IF('Input sheet'!$E$21="Corridor",(X$114*X30*$D$39)/100*$D$33,((X111*$D$41*(1+$D$32)^(X$8-1)*$D$30)-(X112*$D$43*(1+$D$32)^(X$8-1)*$D$30))/100*$D$33)</f>
        <v>0</v>
      </c>
      <c r="Y115" s="22">
        <f>IF('Input sheet'!$E$21="Corridor",(Y$114*Y30*$D$39)/100*$D$33,((Y111*$D$41*(1+$D$32)^(Y$8-1)*$D$30)-(Y112*$D$43*(1+$D$32)^(Y$8-1)*$D$30))/100*$D$33)</f>
        <v>0</v>
      </c>
      <c r="Z115" s="22">
        <f>IF('Input sheet'!$E$21="Corridor",(Z$114*Z30*$D$39)/100*$D$33,((Z111*$D$41*(1+$D$32)^(Z$8-1)*$D$30)-(Z112*$D$43*(1+$D$32)^(Z$8-1)*$D$30))/100*$D$33)</f>
        <v>0</v>
      </c>
      <c r="AA115" s="22">
        <f>IF('Input sheet'!$E$21="Corridor",(AA$114*AA30*$D$39)/100*$D$33,((AA111*$D$41*(1+$D$32)^(AA$8-1)*$D$30)-(AA112*$D$43*(1+$D$32)^(AA$8-1)*$D$30))/100*$D$33)</f>
        <v>0</v>
      </c>
      <c r="AB115" s="22">
        <f>IF('Input sheet'!$E$21="Corridor",(AB$114*AB30*$D$39)/100*$D$33,((AB111*$D$41*(1+$D$32)^(AB$8-1)*$D$30)-(AB112*$D$43*(1+$D$32)^(AB$8-1)*$D$30))/100*$D$33)</f>
        <v>0</v>
      </c>
      <c r="AC115" s="22">
        <f>IF('Input sheet'!$E$21="Corridor",(AC$114*AC30*$D$39)/100*$D$33,((AC111*$D$41*(1+$D$32)^(AC$8-1)*$D$30)-(AC112*$D$43*(1+$D$32)^(AC$8-1)*$D$30))/100*$D$33)</f>
        <v>0</v>
      </c>
      <c r="AD115" s="22">
        <f>IF('Input sheet'!$E$21="Corridor",(AD$114*AD30*$D$39)/100*$D$33,((AD111*$D$41*(1+$D$32)^(AD$8-1)*$D$30)-(AD112*$D$43*(1+$D$32)^(AD$8-1)*$D$30))/100*$D$33)</f>
        <v>0</v>
      </c>
      <c r="AE115" s="22">
        <f>IF('Input sheet'!$E$21="Corridor",(AE$114*AE30*$D$39)/100*$D$33,((AE111*$D$41*(1+$D$32)^(AE$8-1)*$D$30)-(AE112*$D$43*(1+$D$32)^(AE$8-1)*$D$30))/100*$D$33)</f>
        <v>0</v>
      </c>
      <c r="AF115" s="22">
        <f>IF('Input sheet'!$E$21="Corridor",(AF$114*AF30*$D$39)/100*$D$33,((AF111*$D$41*(1+$D$32)^(AF$8-1)*$D$30)-(AF112*$D$43*(1+$D$32)^(AF$8-1)*$D$30))/100*$D$33)</f>
        <v>0</v>
      </c>
      <c r="AG115" s="22">
        <f>IF('Input sheet'!$E$21="Corridor",(AG$114*AG30*$D$39)/100*$D$33,((AG111*$D$41*(1+$D$32)^(AG$8-1)*$D$30)-(AG112*$D$43*(1+$D$32)^(AG$8-1)*$D$30))/100*$D$33)</f>
        <v>0</v>
      </c>
      <c r="AH115" s="22">
        <f>IF('Input sheet'!$E$21="Corridor",(AH$114*AH30*$D$39)/100*$D$33,((AH111*$D$41*(1+$D$32)^(AH$8-1)*$D$30)-(AH112*$D$43*(1+$D$32)^(AH$8-1)*$D$30))/100*$D$33)</f>
        <v>0</v>
      </c>
      <c r="AI115" s="22">
        <f>IF('Input sheet'!$E$21="Corridor",(AI$114*AI30*$D$39)/100*$D$33,((AI111*$D$41*(1+$D$32)^(AI$8-1)*$D$30)-(AI112*$D$43*(1+$D$32)^(AI$8-1)*$D$30))/100*$D$33)</f>
        <v>0</v>
      </c>
      <c r="AM115" s="119"/>
      <c r="AN115" s="119"/>
      <c r="AO115" s="119"/>
    </row>
    <row r="116" spans="2:41" x14ac:dyDescent="0.25">
      <c r="B116" s="46"/>
    </row>
    <row r="117" spans="2:41" x14ac:dyDescent="0.25">
      <c r="B117" s="46" t="s">
        <v>388</v>
      </c>
      <c r="C117" s="199" t="s">
        <v>97</v>
      </c>
    </row>
    <row r="118" spans="2:41" x14ac:dyDescent="0.25">
      <c r="C118" s="199" t="s">
        <v>82</v>
      </c>
      <c r="D118" s="229" t="s">
        <v>564</v>
      </c>
      <c r="E118" s="229"/>
      <c r="F118" s="229"/>
      <c r="G118" s="229"/>
      <c r="H118" s="229"/>
      <c r="I118" s="229"/>
      <c r="J118" s="229"/>
      <c r="K118" s="229"/>
    </row>
    <row r="119" spans="2:41" x14ac:dyDescent="0.25">
      <c r="C119" s="199" t="s">
        <v>20</v>
      </c>
      <c r="D119" s="26" t="s">
        <v>565</v>
      </c>
      <c r="E119" s="16" t="s">
        <v>566</v>
      </c>
      <c r="F119" s="16" t="s">
        <v>567</v>
      </c>
    </row>
    <row r="120" spans="2:41" x14ac:dyDescent="0.25">
      <c r="C120" s="199" t="s">
        <v>390</v>
      </c>
      <c r="D120" s="199">
        <f>'VOC Value'!C26</f>
        <v>35.046999999999997</v>
      </c>
      <c r="E120" s="199">
        <f>'VOC Value'!D26</f>
        <v>-0.17510000000000001</v>
      </c>
      <c r="F120" s="199">
        <f>'VOC Value'!E26</f>
        <v>1.1999999999999999E-3</v>
      </c>
    </row>
    <row r="122" spans="2:41" x14ac:dyDescent="0.25">
      <c r="C122" s="199" t="s">
        <v>24</v>
      </c>
      <c r="D122" s="3">
        <f>IF('Input sheet'!$E$21="Corridor", $D$120+$E$120*$D$37+$F$120*$D$37^2, $D$120+$E$120*($D$41/$D$42)+$F$120*($D$41/$D$42)^2)</f>
        <v>28.669999999999998</v>
      </c>
      <c r="F122" s="3">
        <f>IF('Input sheet'!$E$21="Corridor", $D$120+$E$120*$D$37+$F$120*$D$37^2, $D$120+$E$120*($D$41/$D$42)+$F$120*($D$41/$D$42)^2)</f>
        <v>28.669999999999998</v>
      </c>
      <c r="G122" s="3">
        <f>IF('Input sheet'!$E$21="Corridor", $D$120+$E$120*$D$37+$F$120*$D$37^2, $D$120+$E$120*($D$41/$D$42)+$F$120*($D$41/$D$42)^2)</f>
        <v>28.669999999999998</v>
      </c>
      <c r="H122" s="3">
        <f>IF('Input sheet'!$E$21="Corridor", $D$120+$E$120*$D$37+$F$120*$D$37^2, $D$120+$E$120*($D$41/$D$42)+$F$120*($D$41/$D$42)^2)</f>
        <v>28.669999999999998</v>
      </c>
      <c r="I122" s="3">
        <f>IF('Input sheet'!$E$21="Corridor", $D$120+$E$120*$D$37+$F$120*$D$37^2, $D$120+$E$120*($D$41/$D$42)+$F$120*($D$41/$D$42)^2)</f>
        <v>28.669999999999998</v>
      </c>
      <c r="J122" s="3">
        <f>IF('Input sheet'!$E$21="Corridor", $D$120+$E$120*$D$37+$F$120*$D$37^2, $D$120+$E$120*($D$41/$D$42)+$F$120*($D$41/$D$42)^2)</f>
        <v>28.669999999999998</v>
      </c>
      <c r="K122" s="3">
        <f>IF('Input sheet'!$E$21="Corridor", $D$120+$E$120*$D$37+$F$120*$D$37^2, $D$120+$E$120*($D$41/$D$42)+$F$120*($D$41/$D$42)^2)</f>
        <v>28.669999999999998</v>
      </c>
      <c r="L122" s="3">
        <f>IF('Input sheet'!$E$21="Corridor", $D$120+$E$120*$D$37+$F$120*$D$37^2, $D$120+$E$120*($D$41/$D$42)+$F$120*($D$41/$D$42)^2)</f>
        <v>28.669999999999998</v>
      </c>
      <c r="M122" s="3">
        <f>IF('Input sheet'!$E$21="Corridor", $D$120+$E$120*$D$37+$F$120*$D$37^2, $D$120+$E$120*($D$41/$D$42)+$F$120*($D$41/$D$42)^2)</f>
        <v>28.669999999999998</v>
      </c>
      <c r="N122" s="3">
        <f>IF('Input sheet'!$E$21="Corridor", $D$120+$E$120*$D$37+$F$120*$D$37^2, $D$120+$E$120*($D$41/$D$42)+$F$120*($D$41/$D$42)^2)</f>
        <v>28.669999999999998</v>
      </c>
      <c r="O122" s="3">
        <f>IF('Input sheet'!$E$21="Corridor", $D$120+$E$120*$D$37+$F$120*$D$37^2, $D$120+$E$120*($D$41/$D$42)+$F$120*($D$41/$D$42)^2)</f>
        <v>28.669999999999998</v>
      </c>
      <c r="P122" s="3">
        <f>IF('Input sheet'!$E$21="Corridor", $D$120+$E$120*$D$37+$F$120*$D$37^2, $D$120+$E$120*($D$41/$D$42)+$F$120*($D$41/$D$42)^2)</f>
        <v>28.669999999999998</v>
      </c>
      <c r="Q122" s="3">
        <f>IF('Input sheet'!$E$21="Corridor", $D$120+$E$120*$D$37+$F$120*$D$37^2, $D$120+$E$120*($D$41/$D$42)+$F$120*($D$41/$D$42)^2)</f>
        <v>28.669999999999998</v>
      </c>
      <c r="R122" s="3">
        <f>IF('Input sheet'!$E$21="Corridor", $D$120+$E$120*$D$37+$F$120*$D$37^2, $D$120+$E$120*($D$41/$D$42)+$F$120*($D$41/$D$42)^2)</f>
        <v>28.669999999999998</v>
      </c>
      <c r="S122" s="3">
        <f>IF('Input sheet'!$E$21="Corridor", $D$120+$E$120*$D$37+$F$120*$D$37^2, $D$120+$E$120*($D$41/$D$42)+$F$120*($D$41/$D$42)^2)</f>
        <v>28.669999999999998</v>
      </c>
      <c r="T122" s="3">
        <f>IF('Input sheet'!$E$21="Corridor", $D$120+$E$120*$D$37+$F$120*$D$37^2, $D$120+$E$120*($D$41/$D$42)+$F$120*($D$41/$D$42)^2)</f>
        <v>28.669999999999998</v>
      </c>
      <c r="U122" s="3">
        <f>IF('Input sheet'!$E$21="Corridor", $D$120+$E$120*$D$37+$F$120*$D$37^2, $D$120+$E$120*($D$41/$D$42)+$F$120*($D$41/$D$42)^2)</f>
        <v>28.669999999999998</v>
      </c>
      <c r="V122" s="3">
        <f>IF('Input sheet'!$E$21="Corridor", $D$120+$E$120*$D$37+$F$120*$D$37^2, $D$120+$E$120*($D$41/$D$42)+$F$120*($D$41/$D$42)^2)</f>
        <v>28.669999999999998</v>
      </c>
      <c r="W122" s="3">
        <f>IF('Input sheet'!$E$21="Corridor", $D$120+$E$120*$D$37+$F$120*$D$37^2, $D$120+$E$120*($D$41/$D$42)+$F$120*($D$41/$D$42)^2)</f>
        <v>28.669999999999998</v>
      </c>
      <c r="X122" s="3">
        <f>IF('Input sheet'!$E$21="Corridor", $D$120+$E$120*$D$37+$F$120*$D$37^2, $D$120+$E$120*($D$41/$D$42)+$F$120*($D$41/$D$42)^2)</f>
        <v>28.669999999999998</v>
      </c>
      <c r="Y122" s="3">
        <f>IF('Input sheet'!$E$21="Corridor", $D$120+$E$120*$D$37+$F$120*$D$37^2, $D$120+$E$120*($D$41/$D$42)+$F$120*($D$41/$D$42)^2)</f>
        <v>28.669999999999998</v>
      </c>
      <c r="Z122" s="3">
        <f>IF('Input sheet'!$E$21="Corridor", $D$120+$E$120*$D$37+$F$120*$D$37^2, $D$120+$E$120*($D$41/$D$42)+$F$120*($D$41/$D$42)^2)</f>
        <v>28.669999999999998</v>
      </c>
      <c r="AA122" s="3">
        <f>IF('Input sheet'!$E$21="Corridor", $D$120+$E$120*$D$37+$F$120*$D$37^2, $D$120+$E$120*($D$41/$D$42)+$F$120*($D$41/$D$42)^2)</f>
        <v>28.669999999999998</v>
      </c>
      <c r="AB122" s="3">
        <f>IF('Input sheet'!$E$21="Corridor", $D$120+$E$120*$D$37+$F$120*$D$37^2, $D$120+$E$120*($D$41/$D$42)+$F$120*($D$41/$D$42)^2)</f>
        <v>28.669999999999998</v>
      </c>
      <c r="AC122" s="3">
        <f>IF('Input sheet'!$E$21="Corridor", $D$120+$E$120*$D$37+$F$120*$D$37^2, $D$120+$E$120*($D$41/$D$42)+$F$120*($D$41/$D$42)^2)</f>
        <v>28.669999999999998</v>
      </c>
      <c r="AD122" s="3">
        <f>IF('Input sheet'!$E$21="Corridor", $D$120+$E$120*$D$37+$F$120*$D$37^2, $D$120+$E$120*($D$41/$D$42)+$F$120*($D$41/$D$42)^2)</f>
        <v>28.669999999999998</v>
      </c>
      <c r="AE122" s="3">
        <f>IF('Input sheet'!$E$21="Corridor", $D$120+$E$120*$D$37+$F$120*$D$37^2, $D$120+$E$120*($D$41/$D$42)+$F$120*($D$41/$D$42)^2)</f>
        <v>28.669999999999998</v>
      </c>
      <c r="AF122" s="3">
        <f>IF('Input sheet'!$E$21="Corridor", $D$120+$E$120*$D$37+$F$120*$D$37^2, $D$120+$E$120*($D$41/$D$42)+$F$120*($D$41/$D$42)^2)</f>
        <v>28.669999999999998</v>
      </c>
      <c r="AG122" s="3">
        <f>IF('Input sheet'!$E$21="Corridor", $D$120+$E$120*$D$37+$F$120*$D$37^2, $D$120+$E$120*($D$41/$D$42)+$F$120*($D$41/$D$42)^2)</f>
        <v>28.669999999999998</v>
      </c>
      <c r="AH122" s="3">
        <f>IF('Input sheet'!$E$21="Corridor", $D$120+$E$120*$D$37+$F$120*$D$37^2, $D$120+$E$120*($D$41/$D$42)+$F$120*($D$41/$D$42)^2)</f>
        <v>28.669999999999998</v>
      </c>
      <c r="AI122" s="3">
        <f>IF('Input sheet'!$E$21="Corridor", $D$120+$E$120*$D$37+$F$120*$D$37^2, $D$120+$E$120*($D$41/$D$42)+$F$120*($D$41/$D$42)^2)</f>
        <v>28.669999999999998</v>
      </c>
    </row>
    <row r="123" spans="2:41" x14ac:dyDescent="0.25">
      <c r="C123" s="199" t="s">
        <v>406</v>
      </c>
      <c r="D123" s="3">
        <f>IF('Input sheet'!$E$21="Corridor", $D$120+$E$120*$D$38+$F$120*$D$38^2, $D$120+$E$120*($D$43/$D$44)+$F$120*($D$43/$D$44)^2)</f>
        <v>28.669999999999998</v>
      </c>
      <c r="F123" s="3">
        <f>IF('Input sheet'!$E$21="Corridor", $D$120+$E$120*$D$38+$F$120*$D$38^2, $D$120+$E$120*($D$43/$D$44)+$F$120*($D$43/$D$44)^2)</f>
        <v>28.669999999999998</v>
      </c>
      <c r="G123" s="3">
        <f>IF('Input sheet'!$E$21="Corridor", $D$120+$E$120*$D$38+$F$120*$D$38^2, $D$120+$E$120*($D$43/$D$44)+$F$120*($D$43/$D$44)^2)</f>
        <v>28.669999999999998</v>
      </c>
      <c r="H123" s="3">
        <f>IF('Input sheet'!$E$21="Corridor", $D$120+$E$120*$D$38+$F$120*$D$38^2, $D$120+$E$120*($D$43/$D$44)+$F$120*($D$43/$D$44)^2)</f>
        <v>28.669999999999998</v>
      </c>
      <c r="I123" s="3">
        <f>IF('Input sheet'!$E$21="Corridor", $D$120+$E$120*$D$38+$F$120*$D$38^2, $D$120+$E$120*($D$43/$D$44)+$F$120*($D$43/$D$44)^2)</f>
        <v>28.669999999999998</v>
      </c>
      <c r="J123" s="3">
        <f>IF('Input sheet'!$E$21="Corridor", $D$120+$E$120*$D$38+$F$120*$D$38^2, $D$120+$E$120*($D$43/$D$44)+$F$120*($D$43/$D$44)^2)</f>
        <v>28.669999999999998</v>
      </c>
      <c r="K123" s="3">
        <f>IF('Input sheet'!$E$21="Corridor", $D$120+$E$120*$D$38+$F$120*$D$38^2, $D$120+$E$120*($D$43/$D$44)+$F$120*($D$43/$D$44)^2)</f>
        <v>28.669999999999998</v>
      </c>
      <c r="L123" s="3">
        <f>IF('Input sheet'!$E$21="Corridor", $D$120+$E$120*$D$38+$F$120*$D$38^2, $D$120+$E$120*($D$43/$D$44)+$F$120*($D$43/$D$44)^2)</f>
        <v>28.669999999999998</v>
      </c>
      <c r="M123" s="3">
        <f>IF('Input sheet'!$E$21="Corridor", $D$120+$E$120*$D$38+$F$120*$D$38^2, $D$120+$E$120*($D$43/$D$44)+$F$120*($D$43/$D$44)^2)</f>
        <v>28.669999999999998</v>
      </c>
      <c r="N123" s="3">
        <f>IF('Input sheet'!$E$21="Corridor", $D$120+$E$120*$D$38+$F$120*$D$38^2, $D$120+$E$120*($D$43/$D$44)+$F$120*($D$43/$D$44)^2)</f>
        <v>28.669999999999998</v>
      </c>
      <c r="O123" s="3">
        <f>IF('Input sheet'!$E$21="Corridor", $D$120+$E$120*$D$38+$F$120*$D$38^2, $D$120+$E$120*($D$43/$D$44)+$F$120*($D$43/$D$44)^2)</f>
        <v>28.669999999999998</v>
      </c>
      <c r="P123" s="3">
        <f>IF('Input sheet'!$E$21="Corridor", $D$120+$E$120*$D$38+$F$120*$D$38^2, $D$120+$E$120*($D$43/$D$44)+$F$120*($D$43/$D$44)^2)</f>
        <v>28.669999999999998</v>
      </c>
      <c r="Q123" s="3">
        <f>IF('Input sheet'!$E$21="Corridor", $D$120+$E$120*$D$38+$F$120*$D$38^2, $D$120+$E$120*($D$43/$D$44)+$F$120*($D$43/$D$44)^2)</f>
        <v>28.669999999999998</v>
      </c>
      <c r="R123" s="3">
        <f>IF('Input sheet'!$E$21="Corridor", $D$120+$E$120*$D$38+$F$120*$D$38^2, $D$120+$E$120*($D$43/$D$44)+$F$120*($D$43/$D$44)^2)</f>
        <v>28.669999999999998</v>
      </c>
      <c r="S123" s="3">
        <f>IF('Input sheet'!$E$21="Corridor", $D$120+$E$120*$D$38+$F$120*$D$38^2, $D$120+$E$120*($D$43/$D$44)+$F$120*($D$43/$D$44)^2)</f>
        <v>28.669999999999998</v>
      </c>
      <c r="T123" s="3">
        <f>IF('Input sheet'!$E$21="Corridor", $D$120+$E$120*$D$38+$F$120*$D$38^2, $D$120+$E$120*($D$43/$D$44)+$F$120*($D$43/$D$44)^2)</f>
        <v>28.669999999999998</v>
      </c>
      <c r="U123" s="3">
        <f>IF('Input sheet'!$E$21="Corridor", $D$120+$E$120*$D$38+$F$120*$D$38^2, $D$120+$E$120*($D$43/$D$44)+$F$120*($D$43/$D$44)^2)</f>
        <v>28.669999999999998</v>
      </c>
      <c r="V123" s="3">
        <f>IF('Input sheet'!$E$21="Corridor", $D$120+$E$120*$D$38+$F$120*$D$38^2, $D$120+$E$120*($D$43/$D$44)+$F$120*($D$43/$D$44)^2)</f>
        <v>28.669999999999998</v>
      </c>
      <c r="W123" s="3">
        <f>IF('Input sheet'!$E$21="Corridor", $D$120+$E$120*$D$38+$F$120*$D$38^2, $D$120+$E$120*($D$43/$D$44)+$F$120*($D$43/$D$44)^2)</f>
        <v>28.669999999999998</v>
      </c>
      <c r="X123" s="3">
        <f>IF('Input sheet'!$E$21="Corridor", $D$120+$E$120*$D$38+$F$120*$D$38^2, $D$120+$E$120*($D$43/$D$44)+$F$120*($D$43/$D$44)^2)</f>
        <v>28.669999999999998</v>
      </c>
      <c r="Y123" s="3">
        <f>IF('Input sheet'!$E$21="Corridor", $D$120+$E$120*$D$38+$F$120*$D$38^2, $D$120+$E$120*($D$43/$D$44)+$F$120*($D$43/$D$44)^2)</f>
        <v>28.669999999999998</v>
      </c>
      <c r="Z123" s="3">
        <f>IF('Input sheet'!$E$21="Corridor", $D$120+$E$120*$D$38+$F$120*$D$38^2, $D$120+$E$120*($D$43/$D$44)+$F$120*($D$43/$D$44)^2)</f>
        <v>28.669999999999998</v>
      </c>
      <c r="AA123" s="3">
        <f>IF('Input sheet'!$E$21="Corridor", $D$120+$E$120*$D$38+$F$120*$D$38^2, $D$120+$E$120*($D$43/$D$44)+$F$120*($D$43/$D$44)^2)</f>
        <v>28.669999999999998</v>
      </c>
      <c r="AB123" s="3">
        <f>IF('Input sheet'!$E$21="Corridor", $D$120+$E$120*$D$38+$F$120*$D$38^2, $D$120+$E$120*($D$43/$D$44)+$F$120*($D$43/$D$44)^2)</f>
        <v>28.669999999999998</v>
      </c>
      <c r="AC123" s="3">
        <f>IF('Input sheet'!$E$21="Corridor", $D$120+$E$120*$D$38+$F$120*$D$38^2, $D$120+$E$120*($D$43/$D$44)+$F$120*($D$43/$D$44)^2)</f>
        <v>28.669999999999998</v>
      </c>
      <c r="AD123" s="3">
        <f>IF('Input sheet'!$E$21="Corridor", $D$120+$E$120*$D$38+$F$120*$D$38^2, $D$120+$E$120*($D$43/$D$44)+$F$120*($D$43/$D$44)^2)</f>
        <v>28.669999999999998</v>
      </c>
      <c r="AE123" s="3">
        <f>IF('Input sheet'!$E$21="Corridor", $D$120+$E$120*$D$38+$F$120*$D$38^2, $D$120+$E$120*($D$43/$D$44)+$F$120*($D$43/$D$44)^2)</f>
        <v>28.669999999999998</v>
      </c>
      <c r="AF123" s="3">
        <f>IF('Input sheet'!$E$21="Corridor", $D$120+$E$120*$D$38+$F$120*$D$38^2, $D$120+$E$120*($D$43/$D$44)+$F$120*($D$43/$D$44)^2)</f>
        <v>28.669999999999998</v>
      </c>
      <c r="AG123" s="3">
        <f>IF('Input sheet'!$E$21="Corridor", $D$120+$E$120*$D$38+$F$120*$D$38^2, $D$120+$E$120*($D$43/$D$44)+$F$120*($D$43/$D$44)^2)</f>
        <v>28.669999999999998</v>
      </c>
      <c r="AH123" s="3">
        <f>IF('Input sheet'!$E$21="Corridor", $D$120+$E$120*$D$38+$F$120*$D$38^2, $D$120+$E$120*($D$43/$D$44)+$F$120*($D$43/$D$44)^2)</f>
        <v>28.669999999999998</v>
      </c>
      <c r="AI123" s="3">
        <f>IF('Input sheet'!$E$21="Corridor", $D$120+$E$120*$D$38+$F$120*$D$38^2, $D$120+$E$120*($D$43/$D$44)+$F$120*($D$43/$D$44)^2)</f>
        <v>28.669999999999998</v>
      </c>
    </row>
    <row r="124" spans="2:41" x14ac:dyDescent="0.25">
      <c r="C124" s="199" t="str">
        <f>CONCATENATE("Nominal Savings per LV (cents per km ) - ", 'VOC Value'!$B$2," ($)")</f>
        <v>Nominal Savings per LV (cents per km ) - 41426 ($)</v>
      </c>
      <c r="D124" s="3">
        <f>D122-D123</f>
        <v>0</v>
      </c>
      <c r="F124" s="3">
        <f>F122-F123</f>
        <v>0</v>
      </c>
      <c r="G124" s="3">
        <f t="shared" ref="G124:AI124" si="29">G122-G123</f>
        <v>0</v>
      </c>
      <c r="H124" s="3">
        <f t="shared" si="29"/>
        <v>0</v>
      </c>
      <c r="I124" s="3">
        <f t="shared" si="29"/>
        <v>0</v>
      </c>
      <c r="J124" s="3">
        <f t="shared" si="29"/>
        <v>0</v>
      </c>
      <c r="K124" s="3">
        <f t="shared" si="29"/>
        <v>0</v>
      </c>
      <c r="L124" s="3">
        <f t="shared" si="29"/>
        <v>0</v>
      </c>
      <c r="M124" s="3">
        <f t="shared" si="29"/>
        <v>0</v>
      </c>
      <c r="N124" s="3">
        <f t="shared" si="29"/>
        <v>0</v>
      </c>
      <c r="O124" s="3">
        <f t="shared" si="29"/>
        <v>0</v>
      </c>
      <c r="P124" s="3">
        <f t="shared" si="29"/>
        <v>0</v>
      </c>
      <c r="Q124" s="3">
        <f t="shared" si="29"/>
        <v>0</v>
      </c>
      <c r="R124" s="3">
        <f t="shared" si="29"/>
        <v>0</v>
      </c>
      <c r="S124" s="3">
        <f t="shared" si="29"/>
        <v>0</v>
      </c>
      <c r="T124" s="3">
        <f t="shared" si="29"/>
        <v>0</v>
      </c>
      <c r="U124" s="3">
        <f t="shared" si="29"/>
        <v>0</v>
      </c>
      <c r="V124" s="3">
        <f t="shared" si="29"/>
        <v>0</v>
      </c>
      <c r="W124" s="3">
        <f t="shared" si="29"/>
        <v>0</v>
      </c>
      <c r="X124" s="3">
        <f t="shared" si="29"/>
        <v>0</v>
      </c>
      <c r="Y124" s="3">
        <f t="shared" si="29"/>
        <v>0</v>
      </c>
      <c r="Z124" s="3">
        <f t="shared" si="29"/>
        <v>0</v>
      </c>
      <c r="AA124" s="3">
        <f t="shared" si="29"/>
        <v>0</v>
      </c>
      <c r="AB124" s="3">
        <f t="shared" si="29"/>
        <v>0</v>
      </c>
      <c r="AC124" s="3">
        <f t="shared" si="29"/>
        <v>0</v>
      </c>
      <c r="AD124" s="3">
        <f t="shared" si="29"/>
        <v>0</v>
      </c>
      <c r="AE124" s="3">
        <f t="shared" si="29"/>
        <v>0</v>
      </c>
      <c r="AF124" s="3">
        <f t="shared" si="29"/>
        <v>0</v>
      </c>
      <c r="AG124" s="3">
        <f t="shared" si="29"/>
        <v>0</v>
      </c>
      <c r="AH124" s="3">
        <f t="shared" si="29"/>
        <v>0</v>
      </c>
      <c r="AI124" s="3">
        <f t="shared" si="29"/>
        <v>0</v>
      </c>
    </row>
    <row r="125" spans="2:41" x14ac:dyDescent="0.25">
      <c r="C125" s="15" t="str">
        <f>CONCATENATE("CPI Adjusted LV VOC - ", $D$5, " ($)")</f>
        <v>CPI Adjusted LV VOC - 2021 ($)</v>
      </c>
      <c r="D125" s="3">
        <f>D124*'VOC Value'!B4</f>
        <v>0</v>
      </c>
      <c r="F125" s="3">
        <f>F124*114.8/102.8</f>
        <v>0</v>
      </c>
      <c r="G125" s="3">
        <f t="shared" ref="G125:AI125" si="30">G124*114.8/102.8</f>
        <v>0</v>
      </c>
      <c r="H125" s="3">
        <f t="shared" si="30"/>
        <v>0</v>
      </c>
      <c r="I125" s="3">
        <f t="shared" si="30"/>
        <v>0</v>
      </c>
      <c r="J125" s="3">
        <f t="shared" si="30"/>
        <v>0</v>
      </c>
      <c r="K125" s="3">
        <f t="shared" si="30"/>
        <v>0</v>
      </c>
      <c r="L125" s="3">
        <f t="shared" si="30"/>
        <v>0</v>
      </c>
      <c r="M125" s="3">
        <f t="shared" si="30"/>
        <v>0</v>
      </c>
      <c r="N125" s="3">
        <f t="shared" si="30"/>
        <v>0</v>
      </c>
      <c r="O125" s="3">
        <f t="shared" si="30"/>
        <v>0</v>
      </c>
      <c r="P125" s="3">
        <f t="shared" si="30"/>
        <v>0</v>
      </c>
      <c r="Q125" s="3">
        <f t="shared" si="30"/>
        <v>0</v>
      </c>
      <c r="R125" s="3">
        <f t="shared" si="30"/>
        <v>0</v>
      </c>
      <c r="S125" s="3">
        <f t="shared" si="30"/>
        <v>0</v>
      </c>
      <c r="T125" s="3">
        <f t="shared" si="30"/>
        <v>0</v>
      </c>
      <c r="U125" s="3">
        <f t="shared" si="30"/>
        <v>0</v>
      </c>
      <c r="V125" s="3">
        <f t="shared" si="30"/>
        <v>0</v>
      </c>
      <c r="W125" s="3">
        <f t="shared" si="30"/>
        <v>0</v>
      </c>
      <c r="X125" s="3">
        <f t="shared" si="30"/>
        <v>0</v>
      </c>
      <c r="Y125" s="3">
        <f t="shared" si="30"/>
        <v>0</v>
      </c>
      <c r="Z125" s="3">
        <f t="shared" si="30"/>
        <v>0</v>
      </c>
      <c r="AA125" s="3">
        <f t="shared" si="30"/>
        <v>0</v>
      </c>
      <c r="AB125" s="3">
        <f t="shared" si="30"/>
        <v>0</v>
      </c>
      <c r="AC125" s="3">
        <f t="shared" si="30"/>
        <v>0</v>
      </c>
      <c r="AD125" s="3">
        <f t="shared" si="30"/>
        <v>0</v>
      </c>
      <c r="AE125" s="3">
        <f t="shared" si="30"/>
        <v>0</v>
      </c>
      <c r="AF125" s="3">
        <f t="shared" si="30"/>
        <v>0</v>
      </c>
      <c r="AG125" s="3">
        <f t="shared" si="30"/>
        <v>0</v>
      </c>
      <c r="AH125" s="3">
        <f t="shared" si="30"/>
        <v>0</v>
      </c>
      <c r="AI125" s="3">
        <f t="shared" si="30"/>
        <v>0</v>
      </c>
    </row>
    <row r="126" spans="2:41" x14ac:dyDescent="0.25">
      <c r="C126" s="19" t="s">
        <v>407</v>
      </c>
      <c r="F126" s="22">
        <f>IF('Input sheet'!$E$21="Corridor",($F$125*F31*$D$39)/100*$D$33,((F122*$D$41*(1+$D$32)^(F$8-1)*$D$31)-(F123*$D$43*(1+$D$32)^(F$8-1)*$D$31))/100*$D$33)</f>
        <v>0</v>
      </c>
      <c r="G126" s="22">
        <f>IF('Input sheet'!$E$21="Corridor",($F$125*G31*$D$39)/100*$D$33,((G122*$D$41*(1+$D$32)^(G$8-1)*$D$31)-(G123*$D$43*(1+$D$32)^(G$8-1)*$D$31))/100*$D$33)</f>
        <v>0</v>
      </c>
      <c r="H126" s="22">
        <f>IF('Input sheet'!$E$21="Corridor",($F$125*H31*$D$39)/100*$D$33,((H122*$D$41*(1+$D$32)^(H$8-1)*$D$31)-(H123*$D$43*(1+$D$32)^(H$8-1)*$D$31))/100*$D$33)</f>
        <v>0</v>
      </c>
      <c r="I126" s="22">
        <f>IF('Input sheet'!$E$21="Corridor",($F$125*I31*$D$39)/100*$D$33,((I122*$D$41*(1+$D$32)^(I$8-1)*$D$31)-(I123*$D$43*(1+$D$32)^(I$8-1)*$D$31))/100*$D$33)</f>
        <v>0</v>
      </c>
      <c r="J126" s="22">
        <f>IF('Input sheet'!$E$21="Corridor",($F$125*J31*$D$39)/100*$D$33,((J122*$D$41*(1+$D$32)^(J$8-1)*$D$31)-(J123*$D$43*(1+$D$32)^(J$8-1)*$D$31))/100*$D$33)</f>
        <v>0</v>
      </c>
      <c r="K126" s="22">
        <f>IF('Input sheet'!$E$21="Corridor",($F$125*K31*$D$39)/100*$D$33,((K122*$D$41*(1+$D$32)^(K$8-1)*$D$31)-(K123*$D$43*(1+$D$32)^(K$8-1)*$D$31))/100*$D$33)</f>
        <v>0</v>
      </c>
      <c r="L126" s="22">
        <f>IF('Input sheet'!$E$21="Corridor",($F$125*L31*$D$39)/100*$D$33,((L122*$D$41*(1+$D$32)^(L$8-1)*$D$31)-(L123*$D$43*(1+$D$32)^(L$8-1)*$D$31))/100*$D$33)</f>
        <v>0</v>
      </c>
      <c r="M126" s="22">
        <f>IF('Input sheet'!$E$21="Corridor",($F$125*M31*$D$39)/100*$D$33,((M122*$D$41*(1+$D$32)^(M$8-1)*$D$31)-(M123*$D$43*(1+$D$32)^(M$8-1)*$D$31))/100*$D$33)</f>
        <v>0</v>
      </c>
      <c r="N126" s="22">
        <f>IF('Input sheet'!$E$21="Corridor",($F$125*N31*$D$39)/100*$D$33,((N122*$D$41*(1+$D$32)^(N$8-1)*$D$31)-(N123*$D$43*(1+$D$32)^(N$8-1)*$D$31))/100*$D$33)</f>
        <v>0</v>
      </c>
      <c r="O126" s="22">
        <f>IF('Input sheet'!$E$21="Corridor",($F$125*O31*$D$39)/100*$D$33,((O122*$D$41*(1+$D$32)^(O$8-1)*$D$31)-(O123*$D$43*(1+$D$32)^(O$8-1)*$D$31))/100*$D$33)</f>
        <v>0</v>
      </c>
      <c r="P126" s="22">
        <f>IF('Input sheet'!$E$21="Corridor",($F$125*P31*$D$39)/100*$D$33,((P122*$D$41*(1+$D$32)^(P$8-1)*$D$31)-(P123*$D$43*(1+$D$32)^(P$8-1)*$D$31))/100*$D$33)</f>
        <v>0</v>
      </c>
      <c r="Q126" s="22">
        <f>IF('Input sheet'!$E$21="Corridor",($F$125*Q31*$D$39)/100*$D$33,((Q122*$D$41*(1+$D$32)^(Q$8-1)*$D$31)-(Q123*$D$43*(1+$D$32)^(Q$8-1)*$D$31))/100*$D$33)</f>
        <v>0</v>
      </c>
      <c r="R126" s="22">
        <f>IF('Input sheet'!$E$21="Corridor",($F$125*R31*$D$39)/100*$D$33,((R122*$D$41*(1+$D$32)^(R$8-1)*$D$31)-(R123*$D$43*(1+$D$32)^(R$8-1)*$D$31))/100*$D$33)</f>
        <v>0</v>
      </c>
      <c r="S126" s="22">
        <f>IF('Input sheet'!$E$21="Corridor",($F$125*S31*$D$39)/100*$D$33,((S122*$D$41*(1+$D$32)^(S$8-1)*$D$31)-(S123*$D$43*(1+$D$32)^(S$8-1)*$D$31))/100*$D$33)</f>
        <v>0</v>
      </c>
      <c r="T126" s="22">
        <f>IF('Input sheet'!$E$21="Corridor",($F$125*T31*$D$39)/100*$D$33,((T122*$D$41*(1+$D$32)^(T$8-1)*$D$31)-(T123*$D$43*(1+$D$32)^(T$8-1)*$D$31))/100*$D$33)</f>
        <v>0</v>
      </c>
      <c r="U126" s="22">
        <f>IF('Input sheet'!$E$21="Corridor",($F$125*U31*$D$39)/100*$D$33,((U122*$D$41*(1+$D$32)^(U$8-1)*$D$31)-(U123*$D$43*(1+$D$32)^(U$8-1)*$D$31))/100*$D$33)</f>
        <v>0</v>
      </c>
      <c r="V126" s="22">
        <f>IF('Input sheet'!$E$21="Corridor",($F$125*V31*$D$39)/100*$D$33,((V122*$D$41*(1+$D$32)^(V$8-1)*$D$31)-(V123*$D$43*(1+$D$32)^(V$8-1)*$D$31))/100*$D$33)</f>
        <v>0</v>
      </c>
      <c r="W126" s="22">
        <f>IF('Input sheet'!$E$21="Corridor",($F$125*W31*$D$39)/100*$D$33,((W122*$D$41*(1+$D$32)^(W$8-1)*$D$31)-(W123*$D$43*(1+$D$32)^(W$8-1)*$D$31))/100*$D$33)</f>
        <v>0</v>
      </c>
      <c r="X126" s="22">
        <f>IF('Input sheet'!$E$21="Corridor",($F$125*X31*$D$39)/100*$D$33,((X122*$D$41*(1+$D$32)^(X$8-1)*$D$31)-(X123*$D$43*(1+$D$32)^(X$8-1)*$D$31))/100*$D$33)</f>
        <v>0</v>
      </c>
      <c r="Y126" s="22">
        <f>IF('Input sheet'!$E$21="Corridor",($F$125*Y31*$D$39)/100*$D$33,((Y122*$D$41*(1+$D$32)^(Y$8-1)*$D$31)-(Y123*$D$43*(1+$D$32)^(Y$8-1)*$D$31))/100*$D$33)</f>
        <v>0</v>
      </c>
      <c r="Z126" s="22">
        <f>IF('Input sheet'!$E$21="Corridor",($F$125*Z31*$D$39)/100*$D$33,((Z122*$D$41*(1+$D$32)^(Z$8-1)*$D$31)-(Z123*$D$43*(1+$D$32)^(Z$8-1)*$D$31))/100*$D$33)</f>
        <v>0</v>
      </c>
      <c r="AA126" s="22">
        <f>IF('Input sheet'!$E$21="Corridor",($F$125*AA31*$D$39)/100*$D$33,((AA122*$D$41*(1+$D$32)^(AA$8-1)*$D$31)-(AA123*$D$43*(1+$D$32)^(AA$8-1)*$D$31))/100*$D$33)</f>
        <v>0</v>
      </c>
      <c r="AB126" s="22">
        <f>IF('Input sheet'!$E$21="Corridor",($F$125*AB31*$D$39)/100*$D$33,((AB122*$D$41*(1+$D$32)^(AB$8-1)*$D$31)-(AB123*$D$43*(1+$D$32)^(AB$8-1)*$D$31))/100*$D$33)</f>
        <v>0</v>
      </c>
      <c r="AC126" s="22">
        <f>IF('Input sheet'!$E$21="Corridor",($F$125*AC31*$D$39)/100*$D$33,((AC122*$D$41*(1+$D$32)^(AC$8-1)*$D$31)-(AC123*$D$43*(1+$D$32)^(AC$8-1)*$D$31))/100*$D$33)</f>
        <v>0</v>
      </c>
      <c r="AD126" s="22">
        <f>IF('Input sheet'!$E$21="Corridor",($F$125*AD31*$D$39)/100*$D$33,((AD122*$D$41*(1+$D$32)^(AD$8-1)*$D$31)-(AD123*$D$43*(1+$D$32)^(AD$8-1)*$D$31))/100*$D$33)</f>
        <v>0</v>
      </c>
      <c r="AE126" s="22">
        <f>IF('Input sheet'!$E$21="Corridor",($F$125*AE31*$D$39)/100*$D$33,((AE122*$D$41*(1+$D$32)^(AE$8-1)*$D$31)-(AE123*$D$43*(1+$D$32)^(AE$8-1)*$D$31))/100*$D$33)</f>
        <v>0</v>
      </c>
      <c r="AF126" s="22">
        <f>IF('Input sheet'!$E$21="Corridor",($F$125*AF31*$D$39)/100*$D$33,((AF122*$D$41*(1+$D$32)^(AF$8-1)*$D$31)-(AF123*$D$43*(1+$D$32)^(AF$8-1)*$D$31))/100*$D$33)</f>
        <v>0</v>
      </c>
      <c r="AG126" s="22">
        <f>IF('Input sheet'!$E$21="Corridor",($F$125*AG31*$D$39)/100*$D$33,((AG122*$D$41*(1+$D$32)^(AG$8-1)*$D$31)-(AG123*$D$43*(1+$D$32)^(AG$8-1)*$D$31))/100*$D$33)</f>
        <v>0</v>
      </c>
      <c r="AH126" s="22">
        <f>IF('Input sheet'!$E$21="Corridor",($F$125*AH31*$D$39)/100*$D$33,((AH122*$D$41*(1+$D$32)^(AH$8-1)*$D$31)-(AH123*$D$43*(1+$D$32)^(AH$8-1)*$D$31))/100*$D$33)</f>
        <v>0</v>
      </c>
      <c r="AI126" s="22">
        <f>IF('Input sheet'!$E$21="Corridor",($F$125*AI31*$D$39)/100*$D$33,((AI122*$D$41*(1+$D$32)^(AI$8-1)*$D$31)-(AI123*$D$43*(1+$D$32)^(AI$8-1)*$D$31))/100*$D$33)</f>
        <v>0</v>
      </c>
      <c r="AM126" s="119"/>
      <c r="AN126" s="119"/>
      <c r="AO126" s="119"/>
    </row>
    <row r="127" spans="2:41" x14ac:dyDescent="0.25">
      <c r="C127" s="19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M127" s="119"/>
      <c r="AN127" s="119"/>
      <c r="AO127" s="119"/>
    </row>
    <row r="128" spans="2:41" x14ac:dyDescent="0.25">
      <c r="C128" s="19" t="s">
        <v>118</v>
      </c>
      <c r="F128" s="22">
        <f t="shared" ref="F128:AI128" si="31">SUM(F126,F115)</f>
        <v>0</v>
      </c>
      <c r="G128" s="22">
        <f t="shared" si="31"/>
        <v>0</v>
      </c>
      <c r="H128" s="22">
        <f t="shared" si="31"/>
        <v>0</v>
      </c>
      <c r="I128" s="22">
        <f t="shared" si="31"/>
        <v>0</v>
      </c>
      <c r="J128" s="22">
        <f t="shared" si="31"/>
        <v>0</v>
      </c>
      <c r="K128" s="22">
        <f t="shared" si="31"/>
        <v>0</v>
      </c>
      <c r="L128" s="22">
        <f t="shared" si="31"/>
        <v>0</v>
      </c>
      <c r="M128" s="22">
        <f t="shared" si="31"/>
        <v>0</v>
      </c>
      <c r="N128" s="22">
        <f t="shared" si="31"/>
        <v>0</v>
      </c>
      <c r="O128" s="22">
        <f t="shared" si="31"/>
        <v>0</v>
      </c>
      <c r="P128" s="22">
        <f t="shared" si="31"/>
        <v>0</v>
      </c>
      <c r="Q128" s="22">
        <f t="shared" si="31"/>
        <v>0</v>
      </c>
      <c r="R128" s="22">
        <f t="shared" si="31"/>
        <v>0</v>
      </c>
      <c r="S128" s="22">
        <f t="shared" si="31"/>
        <v>0</v>
      </c>
      <c r="T128" s="22">
        <f t="shared" si="31"/>
        <v>0</v>
      </c>
      <c r="U128" s="22">
        <f t="shared" si="31"/>
        <v>0</v>
      </c>
      <c r="V128" s="22">
        <f t="shared" si="31"/>
        <v>0</v>
      </c>
      <c r="W128" s="22">
        <f t="shared" si="31"/>
        <v>0</v>
      </c>
      <c r="X128" s="22">
        <f t="shared" si="31"/>
        <v>0</v>
      </c>
      <c r="Y128" s="22">
        <f t="shared" si="31"/>
        <v>0</v>
      </c>
      <c r="Z128" s="22">
        <f t="shared" si="31"/>
        <v>0</v>
      </c>
      <c r="AA128" s="22">
        <f t="shared" si="31"/>
        <v>0</v>
      </c>
      <c r="AB128" s="22">
        <f t="shared" si="31"/>
        <v>0</v>
      </c>
      <c r="AC128" s="22">
        <f t="shared" si="31"/>
        <v>0</v>
      </c>
      <c r="AD128" s="22">
        <f t="shared" si="31"/>
        <v>0</v>
      </c>
      <c r="AE128" s="22">
        <f t="shared" si="31"/>
        <v>0</v>
      </c>
      <c r="AF128" s="22">
        <f t="shared" si="31"/>
        <v>0</v>
      </c>
      <c r="AG128" s="22">
        <f t="shared" si="31"/>
        <v>0</v>
      </c>
      <c r="AH128" s="22">
        <f t="shared" si="31"/>
        <v>0</v>
      </c>
      <c r="AI128" s="22">
        <f t="shared" si="31"/>
        <v>0</v>
      </c>
      <c r="AM128" s="22"/>
      <c r="AN128" s="22"/>
      <c r="AO128" s="22"/>
    </row>
    <row r="129" spans="2:41" x14ac:dyDescent="0.25">
      <c r="C129" s="19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M129" s="22"/>
      <c r="AN129" s="22"/>
      <c r="AO129" s="22"/>
    </row>
    <row r="130" spans="2:41" x14ac:dyDescent="0.25">
      <c r="C130" s="19" t="s">
        <v>149</v>
      </c>
      <c r="F130" s="22">
        <f t="shared" ref="F130:AI130" si="32">F115*(1/((1+$D$2)^F$8))</f>
        <v>0</v>
      </c>
      <c r="G130" s="22">
        <f t="shared" si="32"/>
        <v>0</v>
      </c>
      <c r="H130" s="22">
        <f t="shared" si="32"/>
        <v>0</v>
      </c>
      <c r="I130" s="22">
        <f t="shared" si="32"/>
        <v>0</v>
      </c>
      <c r="J130" s="22">
        <f t="shared" si="32"/>
        <v>0</v>
      </c>
      <c r="K130" s="22">
        <f t="shared" si="32"/>
        <v>0</v>
      </c>
      <c r="L130" s="22">
        <f t="shared" si="32"/>
        <v>0</v>
      </c>
      <c r="M130" s="22">
        <f t="shared" si="32"/>
        <v>0</v>
      </c>
      <c r="N130" s="22">
        <f t="shared" si="32"/>
        <v>0</v>
      </c>
      <c r="O130" s="22">
        <f t="shared" si="32"/>
        <v>0</v>
      </c>
      <c r="P130" s="22">
        <f t="shared" si="32"/>
        <v>0</v>
      </c>
      <c r="Q130" s="22">
        <f t="shared" si="32"/>
        <v>0</v>
      </c>
      <c r="R130" s="22">
        <f t="shared" si="32"/>
        <v>0</v>
      </c>
      <c r="S130" s="22">
        <f t="shared" si="32"/>
        <v>0</v>
      </c>
      <c r="T130" s="22">
        <f t="shared" si="32"/>
        <v>0</v>
      </c>
      <c r="U130" s="22">
        <f t="shared" si="32"/>
        <v>0</v>
      </c>
      <c r="V130" s="22">
        <f t="shared" si="32"/>
        <v>0</v>
      </c>
      <c r="W130" s="22">
        <f t="shared" si="32"/>
        <v>0</v>
      </c>
      <c r="X130" s="22">
        <f t="shared" si="32"/>
        <v>0</v>
      </c>
      <c r="Y130" s="22">
        <f t="shared" si="32"/>
        <v>0</v>
      </c>
      <c r="Z130" s="22">
        <f t="shared" si="32"/>
        <v>0</v>
      </c>
      <c r="AA130" s="22">
        <f t="shared" si="32"/>
        <v>0</v>
      </c>
      <c r="AB130" s="22">
        <f t="shared" si="32"/>
        <v>0</v>
      </c>
      <c r="AC130" s="22">
        <f t="shared" si="32"/>
        <v>0</v>
      </c>
      <c r="AD130" s="22">
        <f t="shared" si="32"/>
        <v>0</v>
      </c>
      <c r="AE130" s="22">
        <f t="shared" si="32"/>
        <v>0</v>
      </c>
      <c r="AF130" s="22">
        <f t="shared" si="32"/>
        <v>0</v>
      </c>
      <c r="AG130" s="22">
        <f t="shared" si="32"/>
        <v>0</v>
      </c>
      <c r="AH130" s="22">
        <f t="shared" si="32"/>
        <v>0</v>
      </c>
      <c r="AI130" s="22">
        <f t="shared" si="32"/>
        <v>0</v>
      </c>
      <c r="AJ130" s="45">
        <f>SUM(F130:AI130)</f>
        <v>0</v>
      </c>
      <c r="AM130" s="22"/>
      <c r="AN130" s="22"/>
      <c r="AO130" s="22"/>
    </row>
    <row r="131" spans="2:41" x14ac:dyDescent="0.25">
      <c r="C131" s="19" t="s">
        <v>150</v>
      </c>
      <c r="F131" s="22">
        <f t="shared" ref="F131:AI131" si="33">F126*(1/((1+$D$2)^F$8))</f>
        <v>0</v>
      </c>
      <c r="G131" s="22">
        <f t="shared" si="33"/>
        <v>0</v>
      </c>
      <c r="H131" s="22">
        <f t="shared" si="33"/>
        <v>0</v>
      </c>
      <c r="I131" s="22">
        <f t="shared" si="33"/>
        <v>0</v>
      </c>
      <c r="J131" s="22">
        <f t="shared" si="33"/>
        <v>0</v>
      </c>
      <c r="K131" s="22">
        <f t="shared" si="33"/>
        <v>0</v>
      </c>
      <c r="L131" s="22">
        <f t="shared" si="33"/>
        <v>0</v>
      </c>
      <c r="M131" s="22">
        <f t="shared" si="33"/>
        <v>0</v>
      </c>
      <c r="N131" s="22">
        <f t="shared" si="33"/>
        <v>0</v>
      </c>
      <c r="O131" s="22">
        <f t="shared" si="33"/>
        <v>0</v>
      </c>
      <c r="P131" s="22">
        <f t="shared" si="33"/>
        <v>0</v>
      </c>
      <c r="Q131" s="22">
        <f t="shared" si="33"/>
        <v>0</v>
      </c>
      <c r="R131" s="22">
        <f t="shared" si="33"/>
        <v>0</v>
      </c>
      <c r="S131" s="22">
        <f t="shared" si="33"/>
        <v>0</v>
      </c>
      <c r="T131" s="22">
        <f t="shared" si="33"/>
        <v>0</v>
      </c>
      <c r="U131" s="22">
        <f t="shared" si="33"/>
        <v>0</v>
      </c>
      <c r="V131" s="22">
        <f t="shared" si="33"/>
        <v>0</v>
      </c>
      <c r="W131" s="22">
        <f t="shared" si="33"/>
        <v>0</v>
      </c>
      <c r="X131" s="22">
        <f t="shared" si="33"/>
        <v>0</v>
      </c>
      <c r="Y131" s="22">
        <f t="shared" si="33"/>
        <v>0</v>
      </c>
      <c r="Z131" s="22">
        <f t="shared" si="33"/>
        <v>0</v>
      </c>
      <c r="AA131" s="22">
        <f t="shared" si="33"/>
        <v>0</v>
      </c>
      <c r="AB131" s="22">
        <f t="shared" si="33"/>
        <v>0</v>
      </c>
      <c r="AC131" s="22">
        <f t="shared" si="33"/>
        <v>0</v>
      </c>
      <c r="AD131" s="22">
        <f t="shared" si="33"/>
        <v>0</v>
      </c>
      <c r="AE131" s="22">
        <f t="shared" si="33"/>
        <v>0</v>
      </c>
      <c r="AF131" s="22">
        <f t="shared" si="33"/>
        <v>0</v>
      </c>
      <c r="AG131" s="22">
        <f t="shared" si="33"/>
        <v>0</v>
      </c>
      <c r="AH131" s="22">
        <f t="shared" si="33"/>
        <v>0</v>
      </c>
      <c r="AI131" s="22">
        <f t="shared" si="33"/>
        <v>0</v>
      </c>
      <c r="AJ131" s="45">
        <f>SUM(F131:AI131)</f>
        <v>0</v>
      </c>
      <c r="AM131" s="22"/>
      <c r="AN131" s="22"/>
      <c r="AO131" s="22"/>
    </row>
    <row r="132" spans="2:41" x14ac:dyDescent="0.25">
      <c r="C132" s="19" t="s">
        <v>151</v>
      </c>
      <c r="F132" s="22">
        <f>F131*$D$35</f>
        <v>0</v>
      </c>
      <c r="G132" s="22">
        <f t="shared" ref="G132:AI132" si="34">G131*$D$35</f>
        <v>0</v>
      </c>
      <c r="H132" s="22">
        <f t="shared" si="34"/>
        <v>0</v>
      </c>
      <c r="I132" s="22">
        <f t="shared" si="34"/>
        <v>0</v>
      </c>
      <c r="J132" s="22">
        <f t="shared" si="34"/>
        <v>0</v>
      </c>
      <c r="K132" s="22">
        <f t="shared" si="34"/>
        <v>0</v>
      </c>
      <c r="L132" s="22">
        <f t="shared" si="34"/>
        <v>0</v>
      </c>
      <c r="M132" s="22">
        <f t="shared" si="34"/>
        <v>0</v>
      </c>
      <c r="N132" s="22">
        <f t="shared" si="34"/>
        <v>0</v>
      </c>
      <c r="O132" s="22">
        <f t="shared" si="34"/>
        <v>0</v>
      </c>
      <c r="P132" s="22">
        <f t="shared" si="34"/>
        <v>0</v>
      </c>
      <c r="Q132" s="22">
        <f t="shared" si="34"/>
        <v>0</v>
      </c>
      <c r="R132" s="22">
        <f t="shared" si="34"/>
        <v>0</v>
      </c>
      <c r="S132" s="22">
        <f t="shared" si="34"/>
        <v>0</v>
      </c>
      <c r="T132" s="22">
        <f t="shared" si="34"/>
        <v>0</v>
      </c>
      <c r="U132" s="22">
        <f t="shared" si="34"/>
        <v>0</v>
      </c>
      <c r="V132" s="22">
        <f t="shared" si="34"/>
        <v>0</v>
      </c>
      <c r="W132" s="22">
        <f t="shared" si="34"/>
        <v>0</v>
      </c>
      <c r="X132" s="22">
        <f t="shared" si="34"/>
        <v>0</v>
      </c>
      <c r="Y132" s="22">
        <f t="shared" si="34"/>
        <v>0</v>
      </c>
      <c r="Z132" s="22">
        <f t="shared" si="34"/>
        <v>0</v>
      </c>
      <c r="AA132" s="22">
        <f t="shared" si="34"/>
        <v>0</v>
      </c>
      <c r="AB132" s="22">
        <f t="shared" si="34"/>
        <v>0</v>
      </c>
      <c r="AC132" s="22">
        <f t="shared" si="34"/>
        <v>0</v>
      </c>
      <c r="AD132" s="22">
        <f t="shared" si="34"/>
        <v>0</v>
      </c>
      <c r="AE132" s="22">
        <f t="shared" si="34"/>
        <v>0</v>
      </c>
      <c r="AF132" s="22">
        <f t="shared" si="34"/>
        <v>0</v>
      </c>
      <c r="AG132" s="22">
        <f t="shared" si="34"/>
        <v>0</v>
      </c>
      <c r="AH132" s="22">
        <f t="shared" si="34"/>
        <v>0</v>
      </c>
      <c r="AI132" s="22">
        <f t="shared" si="34"/>
        <v>0</v>
      </c>
      <c r="AJ132" s="45">
        <f>SUM(F132:AI132)</f>
        <v>0</v>
      </c>
      <c r="AM132" s="22"/>
      <c r="AN132" s="22"/>
      <c r="AO132" s="22"/>
    </row>
    <row r="133" spans="2:41" x14ac:dyDescent="0.25">
      <c r="C133" s="19" t="s">
        <v>152</v>
      </c>
      <c r="F133" s="22">
        <f>F131*$D$36</f>
        <v>0</v>
      </c>
      <c r="G133" s="22">
        <f t="shared" ref="G133:AI133" si="35">G131*$D$36</f>
        <v>0</v>
      </c>
      <c r="H133" s="22">
        <f t="shared" si="35"/>
        <v>0</v>
      </c>
      <c r="I133" s="22">
        <f t="shared" si="35"/>
        <v>0</v>
      </c>
      <c r="J133" s="22">
        <f t="shared" si="35"/>
        <v>0</v>
      </c>
      <c r="K133" s="22">
        <f t="shared" si="35"/>
        <v>0</v>
      </c>
      <c r="L133" s="22">
        <f t="shared" si="35"/>
        <v>0</v>
      </c>
      <c r="M133" s="22">
        <f t="shared" si="35"/>
        <v>0</v>
      </c>
      <c r="N133" s="22">
        <f t="shared" si="35"/>
        <v>0</v>
      </c>
      <c r="O133" s="22">
        <f t="shared" si="35"/>
        <v>0</v>
      </c>
      <c r="P133" s="22">
        <f t="shared" si="35"/>
        <v>0</v>
      </c>
      <c r="Q133" s="22">
        <f t="shared" si="35"/>
        <v>0</v>
      </c>
      <c r="R133" s="22">
        <f t="shared" si="35"/>
        <v>0</v>
      </c>
      <c r="S133" s="22">
        <f t="shared" si="35"/>
        <v>0</v>
      </c>
      <c r="T133" s="22">
        <f t="shared" si="35"/>
        <v>0</v>
      </c>
      <c r="U133" s="22">
        <f t="shared" si="35"/>
        <v>0</v>
      </c>
      <c r="V133" s="22">
        <f t="shared" si="35"/>
        <v>0</v>
      </c>
      <c r="W133" s="22">
        <f t="shared" si="35"/>
        <v>0</v>
      </c>
      <c r="X133" s="22">
        <f t="shared" si="35"/>
        <v>0</v>
      </c>
      <c r="Y133" s="22">
        <f t="shared" si="35"/>
        <v>0</v>
      </c>
      <c r="Z133" s="22">
        <f t="shared" si="35"/>
        <v>0</v>
      </c>
      <c r="AA133" s="22">
        <f t="shared" si="35"/>
        <v>0</v>
      </c>
      <c r="AB133" s="22">
        <f t="shared" si="35"/>
        <v>0</v>
      </c>
      <c r="AC133" s="22">
        <f t="shared" si="35"/>
        <v>0</v>
      </c>
      <c r="AD133" s="22">
        <f t="shared" si="35"/>
        <v>0</v>
      </c>
      <c r="AE133" s="22">
        <f t="shared" si="35"/>
        <v>0</v>
      </c>
      <c r="AF133" s="22">
        <f t="shared" si="35"/>
        <v>0</v>
      </c>
      <c r="AG133" s="22">
        <f t="shared" si="35"/>
        <v>0</v>
      </c>
      <c r="AH133" s="22">
        <f t="shared" si="35"/>
        <v>0</v>
      </c>
      <c r="AI133" s="22">
        <f t="shared" si="35"/>
        <v>0</v>
      </c>
      <c r="AJ133" s="45">
        <f>SUM(F133:AI133)</f>
        <v>0</v>
      </c>
      <c r="AM133" s="22"/>
      <c r="AN133" s="22"/>
      <c r="AO133" s="22"/>
    </row>
    <row r="134" spans="2:41" x14ac:dyDescent="0.25">
      <c r="C134" s="19" t="s">
        <v>153</v>
      </c>
      <c r="F134" s="22">
        <f t="shared" ref="F134:AI134" si="36">F128*(1/((1+$D$2)^F$8))</f>
        <v>0</v>
      </c>
      <c r="G134" s="22">
        <f t="shared" si="36"/>
        <v>0</v>
      </c>
      <c r="H134" s="22">
        <f t="shared" si="36"/>
        <v>0</v>
      </c>
      <c r="I134" s="22">
        <f t="shared" si="36"/>
        <v>0</v>
      </c>
      <c r="J134" s="22">
        <f t="shared" si="36"/>
        <v>0</v>
      </c>
      <c r="K134" s="22">
        <f t="shared" si="36"/>
        <v>0</v>
      </c>
      <c r="L134" s="22">
        <f t="shared" si="36"/>
        <v>0</v>
      </c>
      <c r="M134" s="22">
        <f t="shared" si="36"/>
        <v>0</v>
      </c>
      <c r="N134" s="22">
        <f t="shared" si="36"/>
        <v>0</v>
      </c>
      <c r="O134" s="22">
        <f t="shared" si="36"/>
        <v>0</v>
      </c>
      <c r="P134" s="22">
        <f t="shared" si="36"/>
        <v>0</v>
      </c>
      <c r="Q134" s="22">
        <f t="shared" si="36"/>
        <v>0</v>
      </c>
      <c r="R134" s="22">
        <f t="shared" si="36"/>
        <v>0</v>
      </c>
      <c r="S134" s="22">
        <f t="shared" si="36"/>
        <v>0</v>
      </c>
      <c r="T134" s="22">
        <f t="shared" si="36"/>
        <v>0</v>
      </c>
      <c r="U134" s="22">
        <f t="shared" si="36"/>
        <v>0</v>
      </c>
      <c r="V134" s="22">
        <f t="shared" si="36"/>
        <v>0</v>
      </c>
      <c r="W134" s="22">
        <f t="shared" si="36"/>
        <v>0</v>
      </c>
      <c r="X134" s="22">
        <f t="shared" si="36"/>
        <v>0</v>
      </c>
      <c r="Y134" s="22">
        <f t="shared" si="36"/>
        <v>0</v>
      </c>
      <c r="Z134" s="22">
        <f t="shared" si="36"/>
        <v>0</v>
      </c>
      <c r="AA134" s="22">
        <f t="shared" si="36"/>
        <v>0</v>
      </c>
      <c r="AB134" s="22">
        <f t="shared" si="36"/>
        <v>0</v>
      </c>
      <c r="AC134" s="22">
        <f t="shared" si="36"/>
        <v>0</v>
      </c>
      <c r="AD134" s="22">
        <f t="shared" si="36"/>
        <v>0</v>
      </c>
      <c r="AE134" s="22">
        <f t="shared" si="36"/>
        <v>0</v>
      </c>
      <c r="AF134" s="22">
        <f t="shared" si="36"/>
        <v>0</v>
      </c>
      <c r="AG134" s="22">
        <f t="shared" si="36"/>
        <v>0</v>
      </c>
      <c r="AH134" s="22">
        <f t="shared" si="36"/>
        <v>0</v>
      </c>
      <c r="AI134" s="22">
        <f t="shared" si="36"/>
        <v>0</v>
      </c>
      <c r="AJ134" s="45">
        <f>SUM(F134:AI134)</f>
        <v>0</v>
      </c>
      <c r="AM134" s="22"/>
      <c r="AN134" s="22"/>
      <c r="AO134" s="22"/>
    </row>
    <row r="136" spans="2:41" x14ac:dyDescent="0.25">
      <c r="B136" s="16" t="s">
        <v>57</v>
      </c>
      <c r="C136" s="16" t="s">
        <v>57</v>
      </c>
    </row>
    <row r="137" spans="2:41" x14ac:dyDescent="0.25">
      <c r="B137" s="16"/>
      <c r="C137" s="16"/>
    </row>
    <row r="138" spans="2:41" x14ac:dyDescent="0.25">
      <c r="C138" s="199" t="s">
        <v>426</v>
      </c>
      <c r="D138" s="199" t="s">
        <v>62</v>
      </c>
      <c r="E138" s="199" t="s">
        <v>100</v>
      </c>
      <c r="F138" s="199" t="s">
        <v>101</v>
      </c>
    </row>
    <row r="139" spans="2:41" x14ac:dyDescent="0.25">
      <c r="C139" s="199" t="s">
        <v>427</v>
      </c>
      <c r="D139" s="199">
        <f>'Input sheet'!E47</f>
        <v>15</v>
      </c>
    </row>
    <row r="140" spans="2:41" x14ac:dyDescent="0.25">
      <c r="C140" s="199" t="s">
        <v>59</v>
      </c>
      <c r="D140" s="208">
        <f>'Input sheet'!E48</f>
        <v>1</v>
      </c>
      <c r="E140" s="20">
        <f>'WTP Values'!E18</f>
        <v>7850553.5</v>
      </c>
      <c r="F140" s="20">
        <f>D140*E140</f>
        <v>7850553.5</v>
      </c>
    </row>
    <row r="141" spans="2:41" x14ac:dyDescent="0.25">
      <c r="C141" s="199" t="s">
        <v>244</v>
      </c>
      <c r="D141" s="208">
        <f>'Input sheet'!E49</f>
        <v>3</v>
      </c>
      <c r="E141" s="20">
        <f>'WTP Values'!F18</f>
        <v>416853.85714285716</v>
      </c>
      <c r="F141" s="20">
        <f>D141*E141</f>
        <v>1250561.5714285714</v>
      </c>
    </row>
    <row r="142" spans="2:41" x14ac:dyDescent="0.25">
      <c r="C142" s="199" t="s">
        <v>245</v>
      </c>
      <c r="D142" s="208">
        <f>'Input sheet'!E50</f>
        <v>4</v>
      </c>
      <c r="E142" s="20">
        <f>'WTP Values'!G18</f>
        <v>24375.166666666668</v>
      </c>
      <c r="F142" s="20">
        <f>D142*E142</f>
        <v>97500.666666666672</v>
      </c>
    </row>
    <row r="143" spans="2:41" x14ac:dyDescent="0.25">
      <c r="C143" s="199" t="s">
        <v>428</v>
      </c>
      <c r="D143" s="208"/>
      <c r="F143" s="20">
        <f>SUM(F140:F142)</f>
        <v>9198615.7380952369</v>
      </c>
    </row>
    <row r="144" spans="2:41" x14ac:dyDescent="0.25">
      <c r="C144" s="199" t="s">
        <v>280</v>
      </c>
      <c r="D144" s="208"/>
      <c r="F144" s="20">
        <f>F143/D139</f>
        <v>613241.04920634918</v>
      </c>
    </row>
    <row r="145" spans="2:36" x14ac:dyDescent="0.25">
      <c r="C145" s="199" t="str">
        <f>CONCATENATE("CPI Adjusted - Annual Average Cost - ",$D$5," ($)")</f>
        <v>CPI Adjusted - Annual Average Cost - 2021 ($)</v>
      </c>
      <c r="D145" s="208"/>
      <c r="F145" s="20">
        <f>F144*'WTP Values'!$B$20</f>
        <v>659477.47751952638</v>
      </c>
    </row>
    <row r="146" spans="2:36" x14ac:dyDescent="0.25">
      <c r="C146" s="199" t="s">
        <v>102</v>
      </c>
      <c r="D146" s="1">
        <f>'Input sheet'!E51</f>
        <v>0</v>
      </c>
      <c r="F146" s="20">
        <f>F145*D146</f>
        <v>0</v>
      </c>
    </row>
    <row r="148" spans="2:36" x14ac:dyDescent="0.25">
      <c r="C148" s="19" t="s">
        <v>154</v>
      </c>
      <c r="F148" s="21">
        <f>$F$146*$D$30</f>
        <v>0</v>
      </c>
      <c r="G148" s="21">
        <f>F148*(1+$D$32)</f>
        <v>0</v>
      </c>
      <c r="H148" s="21">
        <f t="shared" ref="H148:W150" si="37">G148*(1+$D$32)</f>
        <v>0</v>
      </c>
      <c r="I148" s="21">
        <f t="shared" si="37"/>
        <v>0</v>
      </c>
      <c r="J148" s="21">
        <f t="shared" si="37"/>
        <v>0</v>
      </c>
      <c r="K148" s="21">
        <f t="shared" si="37"/>
        <v>0</v>
      </c>
      <c r="L148" s="21">
        <f t="shared" si="37"/>
        <v>0</v>
      </c>
      <c r="M148" s="21">
        <f t="shared" si="37"/>
        <v>0</v>
      </c>
      <c r="N148" s="21">
        <f t="shared" si="37"/>
        <v>0</v>
      </c>
      <c r="O148" s="21">
        <f t="shared" si="37"/>
        <v>0</v>
      </c>
      <c r="P148" s="21">
        <f t="shared" si="37"/>
        <v>0</v>
      </c>
      <c r="Q148" s="21">
        <f t="shared" si="37"/>
        <v>0</v>
      </c>
      <c r="R148" s="21">
        <f t="shared" si="37"/>
        <v>0</v>
      </c>
      <c r="S148" s="21">
        <f t="shared" si="37"/>
        <v>0</v>
      </c>
      <c r="T148" s="21">
        <f t="shared" si="37"/>
        <v>0</v>
      </c>
      <c r="U148" s="21">
        <f t="shared" si="37"/>
        <v>0</v>
      </c>
      <c r="V148" s="21">
        <f t="shared" si="37"/>
        <v>0</v>
      </c>
      <c r="W148" s="21">
        <f t="shared" si="37"/>
        <v>0</v>
      </c>
      <c r="X148" s="21">
        <f t="shared" ref="X148:AI150" si="38">W148*(1+$D$32)</f>
        <v>0</v>
      </c>
      <c r="Y148" s="21">
        <f t="shared" si="38"/>
        <v>0</v>
      </c>
      <c r="Z148" s="21">
        <f t="shared" si="38"/>
        <v>0</v>
      </c>
      <c r="AA148" s="21">
        <f t="shared" si="38"/>
        <v>0</v>
      </c>
      <c r="AB148" s="21">
        <f t="shared" si="38"/>
        <v>0</v>
      </c>
      <c r="AC148" s="21">
        <f t="shared" si="38"/>
        <v>0</v>
      </c>
      <c r="AD148" s="21">
        <f t="shared" si="38"/>
        <v>0</v>
      </c>
      <c r="AE148" s="21">
        <f t="shared" si="38"/>
        <v>0</v>
      </c>
      <c r="AF148" s="21">
        <f t="shared" si="38"/>
        <v>0</v>
      </c>
      <c r="AG148" s="21">
        <f t="shared" si="38"/>
        <v>0</v>
      </c>
      <c r="AH148" s="21">
        <f t="shared" si="38"/>
        <v>0</v>
      </c>
      <c r="AI148" s="21">
        <f t="shared" si="38"/>
        <v>0</v>
      </c>
    </row>
    <row r="149" spans="2:36" x14ac:dyDescent="0.25">
      <c r="C149" s="19" t="s">
        <v>155</v>
      </c>
      <c r="F149" s="21">
        <f>$F$146*$D$31</f>
        <v>0</v>
      </c>
      <c r="G149" s="21">
        <f>F149*(1+$D$32)</f>
        <v>0</v>
      </c>
      <c r="H149" s="21">
        <f t="shared" si="37"/>
        <v>0</v>
      </c>
      <c r="I149" s="21">
        <f t="shared" si="37"/>
        <v>0</v>
      </c>
      <c r="J149" s="21">
        <f t="shared" si="37"/>
        <v>0</v>
      </c>
      <c r="K149" s="21">
        <f t="shared" si="37"/>
        <v>0</v>
      </c>
      <c r="L149" s="21">
        <f t="shared" si="37"/>
        <v>0</v>
      </c>
      <c r="M149" s="21">
        <f t="shared" si="37"/>
        <v>0</v>
      </c>
      <c r="N149" s="21">
        <f t="shared" si="37"/>
        <v>0</v>
      </c>
      <c r="O149" s="21">
        <f t="shared" si="37"/>
        <v>0</v>
      </c>
      <c r="P149" s="21">
        <f t="shared" si="37"/>
        <v>0</v>
      </c>
      <c r="Q149" s="21">
        <f t="shared" si="37"/>
        <v>0</v>
      </c>
      <c r="R149" s="21">
        <f t="shared" si="37"/>
        <v>0</v>
      </c>
      <c r="S149" s="21">
        <f t="shared" si="37"/>
        <v>0</v>
      </c>
      <c r="T149" s="21">
        <f t="shared" si="37"/>
        <v>0</v>
      </c>
      <c r="U149" s="21">
        <f t="shared" si="37"/>
        <v>0</v>
      </c>
      <c r="V149" s="21">
        <f t="shared" si="37"/>
        <v>0</v>
      </c>
      <c r="W149" s="21">
        <f t="shared" si="37"/>
        <v>0</v>
      </c>
      <c r="X149" s="21">
        <f t="shared" si="38"/>
        <v>0</v>
      </c>
      <c r="Y149" s="21">
        <f t="shared" si="38"/>
        <v>0</v>
      </c>
      <c r="Z149" s="21">
        <f t="shared" si="38"/>
        <v>0</v>
      </c>
      <c r="AA149" s="21">
        <f t="shared" si="38"/>
        <v>0</v>
      </c>
      <c r="AB149" s="21">
        <f t="shared" si="38"/>
        <v>0</v>
      </c>
      <c r="AC149" s="21">
        <f t="shared" si="38"/>
        <v>0</v>
      </c>
      <c r="AD149" s="21">
        <f t="shared" si="38"/>
        <v>0</v>
      </c>
      <c r="AE149" s="21">
        <f t="shared" si="38"/>
        <v>0</v>
      </c>
      <c r="AF149" s="21">
        <f t="shared" si="38"/>
        <v>0</v>
      </c>
      <c r="AG149" s="21">
        <f t="shared" si="38"/>
        <v>0</v>
      </c>
      <c r="AH149" s="21">
        <f t="shared" si="38"/>
        <v>0</v>
      </c>
      <c r="AI149" s="21">
        <f t="shared" si="38"/>
        <v>0</v>
      </c>
    </row>
    <row r="150" spans="2:36" x14ac:dyDescent="0.25">
      <c r="C150" s="19" t="s">
        <v>119</v>
      </c>
      <c r="F150" s="21">
        <f>F146</f>
        <v>0</v>
      </c>
      <c r="G150" s="21">
        <f>F150*(1+$D$32)</f>
        <v>0</v>
      </c>
      <c r="H150" s="21">
        <f t="shared" si="37"/>
        <v>0</v>
      </c>
      <c r="I150" s="21">
        <f t="shared" si="37"/>
        <v>0</v>
      </c>
      <c r="J150" s="21">
        <f t="shared" si="37"/>
        <v>0</v>
      </c>
      <c r="K150" s="21">
        <f t="shared" si="37"/>
        <v>0</v>
      </c>
      <c r="L150" s="21">
        <f t="shared" si="37"/>
        <v>0</v>
      </c>
      <c r="M150" s="21">
        <f t="shared" si="37"/>
        <v>0</v>
      </c>
      <c r="N150" s="21">
        <f t="shared" si="37"/>
        <v>0</v>
      </c>
      <c r="O150" s="21">
        <f t="shared" si="37"/>
        <v>0</v>
      </c>
      <c r="P150" s="21">
        <f t="shared" si="37"/>
        <v>0</v>
      </c>
      <c r="Q150" s="21">
        <f t="shared" si="37"/>
        <v>0</v>
      </c>
      <c r="R150" s="21">
        <f t="shared" si="37"/>
        <v>0</v>
      </c>
      <c r="S150" s="21">
        <f t="shared" si="37"/>
        <v>0</v>
      </c>
      <c r="T150" s="21">
        <f t="shared" si="37"/>
        <v>0</v>
      </c>
      <c r="U150" s="21">
        <f t="shared" si="37"/>
        <v>0</v>
      </c>
      <c r="V150" s="21">
        <f t="shared" si="37"/>
        <v>0</v>
      </c>
      <c r="W150" s="21">
        <f t="shared" si="37"/>
        <v>0</v>
      </c>
      <c r="X150" s="21">
        <f t="shared" si="38"/>
        <v>0</v>
      </c>
      <c r="Y150" s="21">
        <f t="shared" si="38"/>
        <v>0</v>
      </c>
      <c r="Z150" s="21">
        <f t="shared" si="38"/>
        <v>0</v>
      </c>
      <c r="AA150" s="21">
        <f t="shared" si="38"/>
        <v>0</v>
      </c>
      <c r="AB150" s="21">
        <f t="shared" si="38"/>
        <v>0</v>
      </c>
      <c r="AC150" s="21">
        <f t="shared" si="38"/>
        <v>0</v>
      </c>
      <c r="AD150" s="21">
        <f t="shared" si="38"/>
        <v>0</v>
      </c>
      <c r="AE150" s="21">
        <f t="shared" si="38"/>
        <v>0</v>
      </c>
      <c r="AF150" s="21">
        <f t="shared" si="38"/>
        <v>0</v>
      </c>
      <c r="AG150" s="21">
        <f t="shared" si="38"/>
        <v>0</v>
      </c>
      <c r="AH150" s="21">
        <f t="shared" si="38"/>
        <v>0</v>
      </c>
      <c r="AI150" s="21">
        <f t="shared" si="38"/>
        <v>0</v>
      </c>
    </row>
    <row r="152" spans="2:36" x14ac:dyDescent="0.25">
      <c r="C152" s="19" t="s">
        <v>156</v>
      </c>
      <c r="F152" s="21">
        <f t="shared" ref="F152:AI152" si="39">F148*(1/((1+$D$2)^F$8))</f>
        <v>0</v>
      </c>
      <c r="G152" s="21">
        <f t="shared" si="39"/>
        <v>0</v>
      </c>
      <c r="H152" s="21">
        <f t="shared" si="39"/>
        <v>0</v>
      </c>
      <c r="I152" s="21">
        <f t="shared" si="39"/>
        <v>0</v>
      </c>
      <c r="J152" s="21">
        <f t="shared" si="39"/>
        <v>0</v>
      </c>
      <c r="K152" s="21">
        <f t="shared" si="39"/>
        <v>0</v>
      </c>
      <c r="L152" s="21">
        <f t="shared" si="39"/>
        <v>0</v>
      </c>
      <c r="M152" s="21">
        <f t="shared" si="39"/>
        <v>0</v>
      </c>
      <c r="N152" s="21">
        <f t="shared" si="39"/>
        <v>0</v>
      </c>
      <c r="O152" s="21">
        <f t="shared" si="39"/>
        <v>0</v>
      </c>
      <c r="P152" s="21">
        <f t="shared" si="39"/>
        <v>0</v>
      </c>
      <c r="Q152" s="21">
        <f t="shared" si="39"/>
        <v>0</v>
      </c>
      <c r="R152" s="21">
        <f t="shared" si="39"/>
        <v>0</v>
      </c>
      <c r="S152" s="21">
        <f t="shared" si="39"/>
        <v>0</v>
      </c>
      <c r="T152" s="21">
        <f t="shared" si="39"/>
        <v>0</v>
      </c>
      <c r="U152" s="21">
        <f t="shared" si="39"/>
        <v>0</v>
      </c>
      <c r="V152" s="21">
        <f t="shared" si="39"/>
        <v>0</v>
      </c>
      <c r="W152" s="21">
        <f t="shared" si="39"/>
        <v>0</v>
      </c>
      <c r="X152" s="21">
        <f t="shared" si="39"/>
        <v>0</v>
      </c>
      <c r="Y152" s="21">
        <f t="shared" si="39"/>
        <v>0</v>
      </c>
      <c r="Z152" s="21">
        <f t="shared" si="39"/>
        <v>0</v>
      </c>
      <c r="AA152" s="21">
        <f t="shared" si="39"/>
        <v>0</v>
      </c>
      <c r="AB152" s="21">
        <f t="shared" si="39"/>
        <v>0</v>
      </c>
      <c r="AC152" s="21">
        <f t="shared" si="39"/>
        <v>0</v>
      </c>
      <c r="AD152" s="21">
        <f t="shared" si="39"/>
        <v>0</v>
      </c>
      <c r="AE152" s="21">
        <f t="shared" si="39"/>
        <v>0</v>
      </c>
      <c r="AF152" s="21">
        <f t="shared" si="39"/>
        <v>0</v>
      </c>
      <c r="AG152" s="21">
        <f t="shared" si="39"/>
        <v>0</v>
      </c>
      <c r="AH152" s="21">
        <f t="shared" si="39"/>
        <v>0</v>
      </c>
      <c r="AI152" s="21">
        <f t="shared" si="39"/>
        <v>0</v>
      </c>
      <c r="AJ152" s="45">
        <f>SUM(F152:AI152)</f>
        <v>0</v>
      </c>
    </row>
    <row r="153" spans="2:36" x14ac:dyDescent="0.25">
      <c r="C153" s="19" t="s">
        <v>157</v>
      </c>
      <c r="F153" s="21">
        <f t="shared" ref="F153:AI153" si="40">F149*(1/((1+$D$2)^F$8))</f>
        <v>0</v>
      </c>
      <c r="G153" s="21">
        <f t="shared" si="40"/>
        <v>0</v>
      </c>
      <c r="H153" s="21">
        <f t="shared" si="40"/>
        <v>0</v>
      </c>
      <c r="I153" s="21">
        <f t="shared" si="40"/>
        <v>0</v>
      </c>
      <c r="J153" s="21">
        <f t="shared" si="40"/>
        <v>0</v>
      </c>
      <c r="K153" s="21">
        <f t="shared" si="40"/>
        <v>0</v>
      </c>
      <c r="L153" s="21">
        <f t="shared" si="40"/>
        <v>0</v>
      </c>
      <c r="M153" s="21">
        <f t="shared" si="40"/>
        <v>0</v>
      </c>
      <c r="N153" s="21">
        <f t="shared" si="40"/>
        <v>0</v>
      </c>
      <c r="O153" s="21">
        <f t="shared" si="40"/>
        <v>0</v>
      </c>
      <c r="P153" s="21">
        <f t="shared" si="40"/>
        <v>0</v>
      </c>
      <c r="Q153" s="21">
        <f t="shared" si="40"/>
        <v>0</v>
      </c>
      <c r="R153" s="21">
        <f t="shared" si="40"/>
        <v>0</v>
      </c>
      <c r="S153" s="21">
        <f t="shared" si="40"/>
        <v>0</v>
      </c>
      <c r="T153" s="21">
        <f t="shared" si="40"/>
        <v>0</v>
      </c>
      <c r="U153" s="21">
        <f t="shared" si="40"/>
        <v>0</v>
      </c>
      <c r="V153" s="21">
        <f t="shared" si="40"/>
        <v>0</v>
      </c>
      <c r="W153" s="21">
        <f t="shared" si="40"/>
        <v>0</v>
      </c>
      <c r="X153" s="21">
        <f t="shared" si="40"/>
        <v>0</v>
      </c>
      <c r="Y153" s="21">
        <f t="shared" si="40"/>
        <v>0</v>
      </c>
      <c r="Z153" s="21">
        <f t="shared" si="40"/>
        <v>0</v>
      </c>
      <c r="AA153" s="21">
        <f t="shared" si="40"/>
        <v>0</v>
      </c>
      <c r="AB153" s="21">
        <f t="shared" si="40"/>
        <v>0</v>
      </c>
      <c r="AC153" s="21">
        <f t="shared" si="40"/>
        <v>0</v>
      </c>
      <c r="AD153" s="21">
        <f t="shared" si="40"/>
        <v>0</v>
      </c>
      <c r="AE153" s="21">
        <f t="shared" si="40"/>
        <v>0</v>
      </c>
      <c r="AF153" s="21">
        <f t="shared" si="40"/>
        <v>0</v>
      </c>
      <c r="AG153" s="21">
        <f t="shared" si="40"/>
        <v>0</v>
      </c>
      <c r="AH153" s="21">
        <f t="shared" si="40"/>
        <v>0</v>
      </c>
      <c r="AI153" s="21">
        <f t="shared" si="40"/>
        <v>0</v>
      </c>
      <c r="AJ153" s="45">
        <f>SUM(F153:AI153)</f>
        <v>0</v>
      </c>
    </row>
    <row r="154" spans="2:36" x14ac:dyDescent="0.25">
      <c r="C154" s="19" t="s">
        <v>158</v>
      </c>
      <c r="F154" s="21">
        <f>F153*$D$35</f>
        <v>0</v>
      </c>
      <c r="G154" s="21">
        <f t="shared" ref="G154:AI154" si="41">G153*$D$35</f>
        <v>0</v>
      </c>
      <c r="H154" s="21">
        <f t="shared" si="41"/>
        <v>0</v>
      </c>
      <c r="I154" s="21">
        <f t="shared" si="41"/>
        <v>0</v>
      </c>
      <c r="J154" s="21">
        <f t="shared" si="41"/>
        <v>0</v>
      </c>
      <c r="K154" s="21">
        <f t="shared" si="41"/>
        <v>0</v>
      </c>
      <c r="L154" s="21">
        <f t="shared" si="41"/>
        <v>0</v>
      </c>
      <c r="M154" s="21">
        <f t="shared" si="41"/>
        <v>0</v>
      </c>
      <c r="N154" s="21">
        <f t="shared" si="41"/>
        <v>0</v>
      </c>
      <c r="O154" s="21">
        <f t="shared" si="41"/>
        <v>0</v>
      </c>
      <c r="P154" s="21">
        <f t="shared" si="41"/>
        <v>0</v>
      </c>
      <c r="Q154" s="21">
        <f t="shared" si="41"/>
        <v>0</v>
      </c>
      <c r="R154" s="21">
        <f t="shared" si="41"/>
        <v>0</v>
      </c>
      <c r="S154" s="21">
        <f t="shared" si="41"/>
        <v>0</v>
      </c>
      <c r="T154" s="21">
        <f t="shared" si="41"/>
        <v>0</v>
      </c>
      <c r="U154" s="21">
        <f t="shared" si="41"/>
        <v>0</v>
      </c>
      <c r="V154" s="21">
        <f t="shared" si="41"/>
        <v>0</v>
      </c>
      <c r="W154" s="21">
        <f t="shared" si="41"/>
        <v>0</v>
      </c>
      <c r="X154" s="21">
        <f t="shared" si="41"/>
        <v>0</v>
      </c>
      <c r="Y154" s="21">
        <f t="shared" si="41"/>
        <v>0</v>
      </c>
      <c r="Z154" s="21">
        <f t="shared" si="41"/>
        <v>0</v>
      </c>
      <c r="AA154" s="21">
        <f t="shared" si="41"/>
        <v>0</v>
      </c>
      <c r="AB154" s="21">
        <f t="shared" si="41"/>
        <v>0</v>
      </c>
      <c r="AC154" s="21">
        <f t="shared" si="41"/>
        <v>0</v>
      </c>
      <c r="AD154" s="21">
        <f t="shared" si="41"/>
        <v>0</v>
      </c>
      <c r="AE154" s="21">
        <f t="shared" si="41"/>
        <v>0</v>
      </c>
      <c r="AF154" s="21">
        <f t="shared" si="41"/>
        <v>0</v>
      </c>
      <c r="AG154" s="21">
        <f t="shared" si="41"/>
        <v>0</v>
      </c>
      <c r="AH154" s="21">
        <f t="shared" si="41"/>
        <v>0</v>
      </c>
      <c r="AI154" s="21">
        <f t="shared" si="41"/>
        <v>0</v>
      </c>
      <c r="AJ154" s="45">
        <f>SUM(F154:AI154)</f>
        <v>0</v>
      </c>
    </row>
    <row r="155" spans="2:36" x14ac:dyDescent="0.25">
      <c r="C155" s="19" t="s">
        <v>159</v>
      </c>
      <c r="F155" s="21">
        <f>F153*$D$36</f>
        <v>0</v>
      </c>
      <c r="G155" s="21">
        <f t="shared" ref="G155:AI155" si="42">G153*$D$36</f>
        <v>0</v>
      </c>
      <c r="H155" s="21">
        <f t="shared" si="42"/>
        <v>0</v>
      </c>
      <c r="I155" s="21">
        <f t="shared" si="42"/>
        <v>0</v>
      </c>
      <c r="J155" s="21">
        <f t="shared" si="42"/>
        <v>0</v>
      </c>
      <c r="K155" s="21">
        <f t="shared" si="42"/>
        <v>0</v>
      </c>
      <c r="L155" s="21">
        <f t="shared" si="42"/>
        <v>0</v>
      </c>
      <c r="M155" s="21">
        <f t="shared" si="42"/>
        <v>0</v>
      </c>
      <c r="N155" s="21">
        <f t="shared" si="42"/>
        <v>0</v>
      </c>
      <c r="O155" s="21">
        <f t="shared" si="42"/>
        <v>0</v>
      </c>
      <c r="P155" s="21">
        <f t="shared" si="42"/>
        <v>0</v>
      </c>
      <c r="Q155" s="21">
        <f t="shared" si="42"/>
        <v>0</v>
      </c>
      <c r="R155" s="21">
        <f t="shared" si="42"/>
        <v>0</v>
      </c>
      <c r="S155" s="21">
        <f t="shared" si="42"/>
        <v>0</v>
      </c>
      <c r="T155" s="21">
        <f t="shared" si="42"/>
        <v>0</v>
      </c>
      <c r="U155" s="21">
        <f t="shared" si="42"/>
        <v>0</v>
      </c>
      <c r="V155" s="21">
        <f t="shared" si="42"/>
        <v>0</v>
      </c>
      <c r="W155" s="21">
        <f t="shared" si="42"/>
        <v>0</v>
      </c>
      <c r="X155" s="21">
        <f t="shared" si="42"/>
        <v>0</v>
      </c>
      <c r="Y155" s="21">
        <f t="shared" si="42"/>
        <v>0</v>
      </c>
      <c r="Z155" s="21">
        <f t="shared" si="42"/>
        <v>0</v>
      </c>
      <c r="AA155" s="21">
        <f t="shared" si="42"/>
        <v>0</v>
      </c>
      <c r="AB155" s="21">
        <f t="shared" si="42"/>
        <v>0</v>
      </c>
      <c r="AC155" s="21">
        <f t="shared" si="42"/>
        <v>0</v>
      </c>
      <c r="AD155" s="21">
        <f t="shared" si="42"/>
        <v>0</v>
      </c>
      <c r="AE155" s="21">
        <f t="shared" si="42"/>
        <v>0</v>
      </c>
      <c r="AF155" s="21">
        <f t="shared" si="42"/>
        <v>0</v>
      </c>
      <c r="AG155" s="21">
        <f t="shared" si="42"/>
        <v>0</v>
      </c>
      <c r="AH155" s="21">
        <f t="shared" si="42"/>
        <v>0</v>
      </c>
      <c r="AI155" s="21">
        <f t="shared" si="42"/>
        <v>0</v>
      </c>
      <c r="AJ155" s="45">
        <f>SUM(F155:AI155)</f>
        <v>0</v>
      </c>
    </row>
    <row r="156" spans="2:36" x14ac:dyDescent="0.25">
      <c r="C156" s="19" t="s">
        <v>160</v>
      </c>
      <c r="F156" s="21">
        <f t="shared" ref="F156:AI156" si="43">F150*(1/((1+$D$2)^F$8))</f>
        <v>0</v>
      </c>
      <c r="G156" s="21">
        <f t="shared" si="43"/>
        <v>0</v>
      </c>
      <c r="H156" s="21">
        <f t="shared" si="43"/>
        <v>0</v>
      </c>
      <c r="I156" s="21">
        <f t="shared" si="43"/>
        <v>0</v>
      </c>
      <c r="J156" s="21">
        <f t="shared" si="43"/>
        <v>0</v>
      </c>
      <c r="K156" s="21">
        <f t="shared" si="43"/>
        <v>0</v>
      </c>
      <c r="L156" s="21">
        <f t="shared" si="43"/>
        <v>0</v>
      </c>
      <c r="M156" s="21">
        <f t="shared" si="43"/>
        <v>0</v>
      </c>
      <c r="N156" s="21">
        <f t="shared" si="43"/>
        <v>0</v>
      </c>
      <c r="O156" s="21">
        <f t="shared" si="43"/>
        <v>0</v>
      </c>
      <c r="P156" s="21">
        <f t="shared" si="43"/>
        <v>0</v>
      </c>
      <c r="Q156" s="21">
        <f t="shared" si="43"/>
        <v>0</v>
      </c>
      <c r="R156" s="21">
        <f t="shared" si="43"/>
        <v>0</v>
      </c>
      <c r="S156" s="21">
        <f t="shared" si="43"/>
        <v>0</v>
      </c>
      <c r="T156" s="21">
        <f t="shared" si="43"/>
        <v>0</v>
      </c>
      <c r="U156" s="21">
        <f t="shared" si="43"/>
        <v>0</v>
      </c>
      <c r="V156" s="21">
        <f t="shared" si="43"/>
        <v>0</v>
      </c>
      <c r="W156" s="21">
        <f t="shared" si="43"/>
        <v>0</v>
      </c>
      <c r="X156" s="21">
        <f t="shared" si="43"/>
        <v>0</v>
      </c>
      <c r="Y156" s="21">
        <f t="shared" si="43"/>
        <v>0</v>
      </c>
      <c r="Z156" s="21">
        <f t="shared" si="43"/>
        <v>0</v>
      </c>
      <c r="AA156" s="21">
        <f t="shared" si="43"/>
        <v>0</v>
      </c>
      <c r="AB156" s="21">
        <f t="shared" si="43"/>
        <v>0</v>
      </c>
      <c r="AC156" s="21">
        <f t="shared" si="43"/>
        <v>0</v>
      </c>
      <c r="AD156" s="21">
        <f t="shared" si="43"/>
        <v>0</v>
      </c>
      <c r="AE156" s="21">
        <f t="shared" si="43"/>
        <v>0</v>
      </c>
      <c r="AF156" s="21">
        <f t="shared" si="43"/>
        <v>0</v>
      </c>
      <c r="AG156" s="21">
        <f t="shared" si="43"/>
        <v>0</v>
      </c>
      <c r="AH156" s="21">
        <f t="shared" si="43"/>
        <v>0</v>
      </c>
      <c r="AI156" s="21">
        <f t="shared" si="43"/>
        <v>0</v>
      </c>
      <c r="AJ156" s="45">
        <f>SUM(F156:AI156)</f>
        <v>0</v>
      </c>
    </row>
    <row r="158" spans="2:36" x14ac:dyDescent="0.25">
      <c r="B158" s="16" t="s">
        <v>370</v>
      </c>
      <c r="C158" s="16" t="s">
        <v>371</v>
      </c>
    </row>
    <row r="159" spans="2:36" x14ac:dyDescent="0.25">
      <c r="B159" s="46" t="s">
        <v>52</v>
      </c>
      <c r="C159" s="16" t="s">
        <v>124</v>
      </c>
      <c r="D159" s="16" t="s">
        <v>131</v>
      </c>
    </row>
    <row r="160" spans="2:36" x14ac:dyDescent="0.25">
      <c r="B160" s="46"/>
      <c r="C160" s="35" t="s">
        <v>125</v>
      </c>
      <c r="D160" s="208">
        <f>'Externality Values'!D14</f>
        <v>0.97</v>
      </c>
    </row>
    <row r="161" spans="2:10" x14ac:dyDescent="0.25">
      <c r="B161" s="46"/>
      <c r="C161" s="35" t="s">
        <v>126</v>
      </c>
      <c r="D161" s="208">
        <f>'Externality Values'!D15</f>
        <v>7.0000000000000007E-2</v>
      </c>
    </row>
    <row r="162" spans="2:10" x14ac:dyDescent="0.25">
      <c r="B162" s="46"/>
      <c r="C162" s="35" t="s">
        <v>127</v>
      </c>
      <c r="D162" s="208">
        <f>'Externality Values'!D16</f>
        <v>0.26</v>
      </c>
    </row>
    <row r="163" spans="2:10" x14ac:dyDescent="0.25">
      <c r="B163" s="46"/>
      <c r="C163" s="35" t="s">
        <v>128</v>
      </c>
      <c r="D163" s="208">
        <f>'Externality Values'!D17</f>
        <v>0.1</v>
      </c>
    </row>
    <row r="164" spans="2:10" x14ac:dyDescent="0.25">
      <c r="B164" s="46"/>
      <c r="C164" s="35" t="s">
        <v>129</v>
      </c>
      <c r="D164" s="208">
        <f>'Externality Values'!D18</f>
        <v>0.26</v>
      </c>
    </row>
    <row r="165" spans="2:10" x14ac:dyDescent="0.25">
      <c r="B165" s="46"/>
      <c r="C165" s="35" t="s">
        <v>130</v>
      </c>
      <c r="D165" s="208">
        <f>'Externality Values'!D19</f>
        <v>0.22</v>
      </c>
      <c r="F165" s="202"/>
      <c r="G165" s="202"/>
      <c r="H165" s="202"/>
      <c r="I165" s="202"/>
      <c r="J165" s="202"/>
    </row>
    <row r="166" spans="2:10" x14ac:dyDescent="0.25">
      <c r="B166" s="46"/>
      <c r="C166" s="35" t="s">
        <v>438</v>
      </c>
      <c r="D166" s="208">
        <f>SUM(D160:D165)</f>
        <v>1.8800000000000001</v>
      </c>
      <c r="F166" s="202"/>
      <c r="G166" s="202"/>
      <c r="H166" s="202"/>
      <c r="I166" s="202"/>
      <c r="J166" s="202"/>
    </row>
    <row r="167" spans="2:10" x14ac:dyDescent="0.25">
      <c r="B167" s="46" t="s">
        <v>388</v>
      </c>
      <c r="C167" s="208"/>
      <c r="D167" s="16" t="s">
        <v>132</v>
      </c>
      <c r="F167" s="202"/>
      <c r="G167" s="75"/>
      <c r="H167" s="75"/>
      <c r="I167" s="75"/>
      <c r="J167" s="202"/>
    </row>
    <row r="168" spans="2:10" x14ac:dyDescent="0.25">
      <c r="B168" s="16"/>
      <c r="C168" s="35" t="s">
        <v>125</v>
      </c>
      <c r="D168" s="208">
        <f>'Externality Values'!B3</f>
        <v>2.4500000000000002</v>
      </c>
      <c r="F168" s="202"/>
      <c r="G168" s="75"/>
      <c r="H168" s="75"/>
      <c r="I168" s="75"/>
      <c r="J168" s="202"/>
    </row>
    <row r="169" spans="2:10" x14ac:dyDescent="0.25">
      <c r="B169" s="16"/>
      <c r="C169" s="35" t="s">
        <v>126</v>
      </c>
      <c r="D169" s="208">
        <f>'Externality Values'!B4</f>
        <v>0.3</v>
      </c>
      <c r="F169" s="202"/>
      <c r="G169" s="75"/>
      <c r="H169" s="75"/>
      <c r="I169" s="75"/>
      <c r="J169" s="202"/>
    </row>
    <row r="170" spans="2:10" x14ac:dyDescent="0.25">
      <c r="B170" s="16"/>
      <c r="C170" s="35" t="s">
        <v>127</v>
      </c>
      <c r="D170" s="208">
        <f>'Externality Values'!B5</f>
        <v>0.78</v>
      </c>
      <c r="F170" s="202"/>
      <c r="G170" s="75"/>
      <c r="H170" s="75"/>
      <c r="I170" s="131"/>
      <c r="J170" s="202"/>
    </row>
    <row r="171" spans="2:10" x14ac:dyDescent="0.25">
      <c r="B171" s="16"/>
      <c r="C171" s="35" t="s">
        <v>128</v>
      </c>
      <c r="D171" s="208">
        <f>'Externality Values'!B6</f>
        <v>0.37</v>
      </c>
      <c r="F171" s="202"/>
      <c r="G171" s="75"/>
      <c r="H171" s="132"/>
      <c r="I171" s="131"/>
      <c r="J171" s="202"/>
    </row>
    <row r="172" spans="2:10" x14ac:dyDescent="0.25">
      <c r="B172" s="16"/>
      <c r="C172" s="35" t="s">
        <v>129</v>
      </c>
      <c r="D172" s="208">
        <f>'Externality Values'!B7</f>
        <v>0.33</v>
      </c>
      <c r="F172" s="202"/>
      <c r="G172" s="75"/>
      <c r="H172" s="75"/>
      <c r="I172" s="75"/>
      <c r="J172" s="202"/>
    </row>
    <row r="173" spans="2:10" x14ac:dyDescent="0.25">
      <c r="B173" s="16"/>
      <c r="C173" s="35" t="s">
        <v>130</v>
      </c>
      <c r="D173" s="208">
        <f>'Externality Values'!B8</f>
        <v>0.56000000000000005</v>
      </c>
      <c r="F173" s="202"/>
      <c r="G173" s="75"/>
      <c r="H173" s="75"/>
      <c r="I173" s="131"/>
      <c r="J173" s="202"/>
    </row>
    <row r="174" spans="2:10" x14ac:dyDescent="0.25">
      <c r="B174" s="16"/>
      <c r="C174" s="35" t="s">
        <v>439</v>
      </c>
      <c r="D174" s="208">
        <f>SUM(D168:D173)</f>
        <v>4.7900000000000009</v>
      </c>
      <c r="F174" s="202"/>
      <c r="G174" s="75"/>
      <c r="H174" s="132"/>
      <c r="I174" s="131"/>
      <c r="J174" s="202"/>
    </row>
    <row r="175" spans="2:10" x14ac:dyDescent="0.25">
      <c r="B175" s="16"/>
      <c r="C175" s="35"/>
      <c r="D175" s="208"/>
      <c r="F175" s="202"/>
      <c r="G175" s="75"/>
      <c r="H175" s="132"/>
      <c r="I175" s="131"/>
      <c r="J175" s="202"/>
    </row>
    <row r="176" spans="2:10" x14ac:dyDescent="0.25">
      <c r="B176" s="16"/>
      <c r="C176" s="208" t="s">
        <v>374</v>
      </c>
      <c r="D176" s="34">
        <f>(D30*D166*D58)+(D31*D174)</f>
        <v>17.227000000000004</v>
      </c>
      <c r="F176" s="202"/>
      <c r="G176" s="75"/>
      <c r="H176" s="132"/>
      <c r="I176" s="131"/>
      <c r="J176" s="202"/>
    </row>
    <row r="177" spans="2:36" x14ac:dyDescent="0.25">
      <c r="B177" s="16"/>
      <c r="C177" s="208" t="str">
        <f>CONCATENATE("CPI Adjusted HV Externalities - ", $D$5, " - cents per km")</f>
        <v>CPI Adjusted HV Externalities - 2021 - cents per km</v>
      </c>
      <c r="D177" s="34">
        <f>D166*D58*'Externality Values'!$B$24</f>
        <v>84.814135514018702</v>
      </c>
      <c r="F177" s="202"/>
      <c r="G177" s="75"/>
      <c r="H177" s="132"/>
      <c r="I177" s="131"/>
      <c r="J177" s="202"/>
    </row>
    <row r="178" spans="2:36" x14ac:dyDescent="0.25">
      <c r="B178" s="16"/>
      <c r="C178" s="208" t="str">
        <f>CONCATENATE("CPI Adjusted LV Externalities - ", $D$5, " - cents per km")</f>
        <v>CPI Adjusted LV Externalities - 2021 - cents per km</v>
      </c>
      <c r="D178" s="34">
        <f>D174*'Externality Values'!$B$24</f>
        <v>6.0658411214953283</v>
      </c>
      <c r="F178" s="202"/>
      <c r="G178" s="133"/>
      <c r="H178" s="202"/>
      <c r="I178" s="202"/>
      <c r="J178" s="202"/>
    </row>
    <row r="179" spans="2:36" x14ac:dyDescent="0.25">
      <c r="B179" s="16"/>
      <c r="C179" s="208" t="str">
        <f>CONCATENATE("CPI Adjusted Combined Externalities - ", $D$5, " - cents per km")</f>
        <v>CPI Adjusted Combined Externalities - 2021 - cents per km</v>
      </c>
      <c r="D179" s="34">
        <f>D177*D30+D178*D31</f>
        <v>21.815500000000004</v>
      </c>
      <c r="F179" s="202"/>
      <c r="G179" s="133"/>
      <c r="H179" s="202"/>
      <c r="I179" s="202"/>
      <c r="J179" s="202"/>
    </row>
    <row r="180" spans="2:36" x14ac:dyDescent="0.25">
      <c r="D180" s="3"/>
      <c r="G180" s="128"/>
    </row>
    <row r="181" spans="2:36" s="23" customFormat="1" x14ac:dyDescent="0.25">
      <c r="B181" s="138" t="s">
        <v>389</v>
      </c>
      <c r="C181" s="23" t="s">
        <v>413</v>
      </c>
      <c r="D181" s="139">
        <f>'Input sheet'!E54</f>
        <v>5</v>
      </c>
      <c r="G181" s="140"/>
    </row>
    <row r="182" spans="2:36" s="23" customFormat="1" x14ac:dyDescent="0.25">
      <c r="B182" s="138"/>
      <c r="C182" s="23" t="s">
        <v>414</v>
      </c>
      <c r="D182" s="139">
        <f>'Input sheet'!E55</f>
        <v>70</v>
      </c>
      <c r="G182" s="140"/>
    </row>
    <row r="183" spans="2:36" s="23" customFormat="1" x14ac:dyDescent="0.25">
      <c r="B183" s="138"/>
      <c r="C183" s="141" t="s">
        <v>104</v>
      </c>
      <c r="D183" s="139">
        <f>'Input sheet'!E56</f>
        <v>0</v>
      </c>
      <c r="G183" s="140"/>
    </row>
    <row r="184" spans="2:36" s="23" customFormat="1" x14ac:dyDescent="0.25">
      <c r="B184" s="138"/>
      <c r="C184" s="141"/>
      <c r="D184" s="139"/>
      <c r="G184" s="140"/>
    </row>
    <row r="185" spans="2:36" s="23" customFormat="1" x14ac:dyDescent="0.25">
      <c r="C185" s="23" t="s">
        <v>412</v>
      </c>
      <c r="D185" s="120">
        <f>'Input sheet'!E57</f>
        <v>0.5</v>
      </c>
    </row>
    <row r="186" spans="2:36" s="23" customFormat="1" x14ac:dyDescent="0.25">
      <c r="C186" s="23" t="s">
        <v>599</v>
      </c>
      <c r="D186" s="120">
        <f>'Input sheet'!E59</f>
        <v>1</v>
      </c>
    </row>
    <row r="187" spans="2:36" s="23" customFormat="1" x14ac:dyDescent="0.25">
      <c r="D187" s="139"/>
    </row>
    <row r="188" spans="2:36" s="23" customFormat="1" x14ac:dyDescent="0.25">
      <c r="C188" s="141"/>
      <c r="D188" s="139"/>
    </row>
    <row r="189" spans="2:36" s="23" customFormat="1" x14ac:dyDescent="0.25">
      <c r="D189" s="120"/>
    </row>
    <row r="190" spans="2:36" s="23" customFormat="1" x14ac:dyDescent="0.25">
      <c r="D190" s="120"/>
    </row>
    <row r="191" spans="2:36" s="23" customFormat="1" x14ac:dyDescent="0.25">
      <c r="C191" s="141"/>
    </row>
    <row r="192" spans="2:36" ht="30" x14ac:dyDescent="0.25">
      <c r="C192" s="15" t="s">
        <v>415</v>
      </c>
      <c r="F192" s="134">
        <f t="shared" ref="F192:AI192" si="44">(F29*$D$181*$D$183*$D$185)*($D$186)</f>
        <v>0</v>
      </c>
      <c r="G192" s="134">
        <f t="shared" si="44"/>
        <v>0</v>
      </c>
      <c r="H192" s="134">
        <f t="shared" si="44"/>
        <v>0</v>
      </c>
      <c r="I192" s="134">
        <f t="shared" si="44"/>
        <v>0</v>
      </c>
      <c r="J192" s="134">
        <f t="shared" si="44"/>
        <v>0</v>
      </c>
      <c r="K192" s="134">
        <f t="shared" si="44"/>
        <v>0</v>
      </c>
      <c r="L192" s="134">
        <f t="shared" si="44"/>
        <v>0</v>
      </c>
      <c r="M192" s="134">
        <f t="shared" si="44"/>
        <v>0</v>
      </c>
      <c r="N192" s="134">
        <f t="shared" si="44"/>
        <v>0</v>
      </c>
      <c r="O192" s="134">
        <f t="shared" si="44"/>
        <v>0</v>
      </c>
      <c r="P192" s="134">
        <f t="shared" si="44"/>
        <v>0</v>
      </c>
      <c r="Q192" s="134">
        <f t="shared" si="44"/>
        <v>0</v>
      </c>
      <c r="R192" s="134">
        <f t="shared" si="44"/>
        <v>0</v>
      </c>
      <c r="S192" s="134">
        <f t="shared" si="44"/>
        <v>0</v>
      </c>
      <c r="T192" s="134">
        <f t="shared" si="44"/>
        <v>0</v>
      </c>
      <c r="U192" s="134">
        <f t="shared" si="44"/>
        <v>0</v>
      </c>
      <c r="V192" s="134">
        <f t="shared" si="44"/>
        <v>0</v>
      </c>
      <c r="W192" s="134">
        <f t="shared" si="44"/>
        <v>0</v>
      </c>
      <c r="X192" s="134">
        <f t="shared" si="44"/>
        <v>0</v>
      </c>
      <c r="Y192" s="134">
        <f t="shared" si="44"/>
        <v>0</v>
      </c>
      <c r="Z192" s="134">
        <f t="shared" si="44"/>
        <v>0</v>
      </c>
      <c r="AA192" s="134">
        <f t="shared" si="44"/>
        <v>0</v>
      </c>
      <c r="AB192" s="134">
        <f t="shared" si="44"/>
        <v>0</v>
      </c>
      <c r="AC192" s="134">
        <f t="shared" si="44"/>
        <v>0</v>
      </c>
      <c r="AD192" s="134">
        <f t="shared" si="44"/>
        <v>0</v>
      </c>
      <c r="AE192" s="134">
        <f t="shared" si="44"/>
        <v>0</v>
      </c>
      <c r="AF192" s="134">
        <f t="shared" si="44"/>
        <v>0</v>
      </c>
      <c r="AG192" s="134">
        <f t="shared" si="44"/>
        <v>0</v>
      </c>
      <c r="AH192" s="134">
        <f t="shared" si="44"/>
        <v>0</v>
      </c>
      <c r="AI192" s="134">
        <f t="shared" si="44"/>
        <v>0</v>
      </c>
      <c r="AJ192" s="23"/>
    </row>
    <row r="193" spans="3:36" x14ac:dyDescent="0.25">
      <c r="C193" s="15" t="s">
        <v>416</v>
      </c>
      <c r="D193" s="14"/>
      <c r="F193" s="134">
        <f>$D$182</f>
        <v>70</v>
      </c>
      <c r="G193" s="134">
        <f t="shared" ref="G193:AI193" si="45">$D$182</f>
        <v>70</v>
      </c>
      <c r="H193" s="134">
        <f t="shared" si="45"/>
        <v>70</v>
      </c>
      <c r="I193" s="134">
        <f t="shared" si="45"/>
        <v>70</v>
      </c>
      <c r="J193" s="134">
        <f t="shared" si="45"/>
        <v>70</v>
      </c>
      <c r="K193" s="134">
        <f t="shared" si="45"/>
        <v>70</v>
      </c>
      <c r="L193" s="134">
        <f t="shared" si="45"/>
        <v>70</v>
      </c>
      <c r="M193" s="134">
        <f t="shared" si="45"/>
        <v>70</v>
      </c>
      <c r="N193" s="134">
        <f t="shared" si="45"/>
        <v>70</v>
      </c>
      <c r="O193" s="134">
        <f t="shared" si="45"/>
        <v>70</v>
      </c>
      <c r="P193" s="134">
        <f t="shared" si="45"/>
        <v>70</v>
      </c>
      <c r="Q193" s="134">
        <f t="shared" si="45"/>
        <v>70</v>
      </c>
      <c r="R193" s="134">
        <f t="shared" si="45"/>
        <v>70</v>
      </c>
      <c r="S193" s="134">
        <f t="shared" si="45"/>
        <v>70</v>
      </c>
      <c r="T193" s="134">
        <f t="shared" si="45"/>
        <v>70</v>
      </c>
      <c r="U193" s="134">
        <f t="shared" si="45"/>
        <v>70</v>
      </c>
      <c r="V193" s="134">
        <f t="shared" si="45"/>
        <v>70</v>
      </c>
      <c r="W193" s="134">
        <f t="shared" si="45"/>
        <v>70</v>
      </c>
      <c r="X193" s="134">
        <f t="shared" si="45"/>
        <v>70</v>
      </c>
      <c r="Y193" s="134">
        <f t="shared" si="45"/>
        <v>70</v>
      </c>
      <c r="Z193" s="134">
        <f t="shared" si="45"/>
        <v>70</v>
      </c>
      <c r="AA193" s="134">
        <f t="shared" si="45"/>
        <v>70</v>
      </c>
      <c r="AB193" s="134">
        <f t="shared" si="45"/>
        <v>70</v>
      </c>
      <c r="AC193" s="134">
        <f t="shared" si="45"/>
        <v>70</v>
      </c>
      <c r="AD193" s="134">
        <f t="shared" si="45"/>
        <v>70</v>
      </c>
      <c r="AE193" s="134">
        <f t="shared" si="45"/>
        <v>70</v>
      </c>
      <c r="AF193" s="134">
        <f t="shared" si="45"/>
        <v>70</v>
      </c>
      <c r="AG193" s="134">
        <f t="shared" si="45"/>
        <v>70</v>
      </c>
      <c r="AH193" s="134">
        <f t="shared" si="45"/>
        <v>70</v>
      </c>
      <c r="AI193" s="134">
        <f t="shared" si="45"/>
        <v>70</v>
      </c>
      <c r="AJ193" s="23"/>
    </row>
    <row r="194" spans="3:36" x14ac:dyDescent="0.25">
      <c r="C194" s="199" t="s">
        <v>373</v>
      </c>
      <c r="F194" s="134">
        <f>IFERROR((F192/F193), 0)</f>
        <v>0</v>
      </c>
      <c r="G194" s="134">
        <f t="shared" ref="G194:AI194" si="46">IFERROR((G192/G193), 0)</f>
        <v>0</v>
      </c>
      <c r="H194" s="134">
        <f t="shared" si="46"/>
        <v>0</v>
      </c>
      <c r="I194" s="134">
        <f t="shared" si="46"/>
        <v>0</v>
      </c>
      <c r="J194" s="134">
        <f t="shared" si="46"/>
        <v>0</v>
      </c>
      <c r="K194" s="134">
        <f t="shared" si="46"/>
        <v>0</v>
      </c>
      <c r="L194" s="134">
        <f t="shared" si="46"/>
        <v>0</v>
      </c>
      <c r="M194" s="134">
        <f t="shared" si="46"/>
        <v>0</v>
      </c>
      <c r="N194" s="134">
        <f t="shared" si="46"/>
        <v>0</v>
      </c>
      <c r="O194" s="134">
        <f t="shared" si="46"/>
        <v>0</v>
      </c>
      <c r="P194" s="134">
        <f t="shared" si="46"/>
        <v>0</v>
      </c>
      <c r="Q194" s="134">
        <f t="shared" si="46"/>
        <v>0</v>
      </c>
      <c r="R194" s="134">
        <f t="shared" si="46"/>
        <v>0</v>
      </c>
      <c r="S194" s="134">
        <f t="shared" si="46"/>
        <v>0</v>
      </c>
      <c r="T194" s="134">
        <f t="shared" si="46"/>
        <v>0</v>
      </c>
      <c r="U194" s="134">
        <f t="shared" si="46"/>
        <v>0</v>
      </c>
      <c r="V194" s="134">
        <f t="shared" si="46"/>
        <v>0</v>
      </c>
      <c r="W194" s="134">
        <f t="shared" si="46"/>
        <v>0</v>
      </c>
      <c r="X194" s="134">
        <f t="shared" si="46"/>
        <v>0</v>
      </c>
      <c r="Y194" s="134">
        <f t="shared" si="46"/>
        <v>0</v>
      </c>
      <c r="Z194" s="134">
        <f t="shared" si="46"/>
        <v>0</v>
      </c>
      <c r="AA194" s="134">
        <f t="shared" si="46"/>
        <v>0</v>
      </c>
      <c r="AB194" s="134">
        <f t="shared" si="46"/>
        <v>0</v>
      </c>
      <c r="AC194" s="134">
        <f t="shared" si="46"/>
        <v>0</v>
      </c>
      <c r="AD194" s="134">
        <f t="shared" si="46"/>
        <v>0</v>
      </c>
      <c r="AE194" s="134">
        <f t="shared" si="46"/>
        <v>0</v>
      </c>
      <c r="AF194" s="134">
        <f t="shared" si="46"/>
        <v>0</v>
      </c>
      <c r="AG194" s="134">
        <f t="shared" si="46"/>
        <v>0</v>
      </c>
      <c r="AH194" s="134">
        <f t="shared" si="46"/>
        <v>0</v>
      </c>
      <c r="AI194" s="134">
        <f t="shared" si="46"/>
        <v>0</v>
      </c>
      <c r="AJ194" s="23"/>
    </row>
    <row r="195" spans="3:36" x14ac:dyDescent="0.25">
      <c r="C195" s="129" t="s">
        <v>417</v>
      </c>
      <c r="F195" s="134">
        <f>F194*$D$30*$D$61</f>
        <v>0</v>
      </c>
      <c r="G195" s="134">
        <f t="shared" ref="G195:AI195" si="47">G194*$D$30*$D$61</f>
        <v>0</v>
      </c>
      <c r="H195" s="134">
        <f t="shared" si="47"/>
        <v>0</v>
      </c>
      <c r="I195" s="134">
        <f t="shared" si="47"/>
        <v>0</v>
      </c>
      <c r="J195" s="134">
        <f t="shared" si="47"/>
        <v>0</v>
      </c>
      <c r="K195" s="134">
        <f t="shared" si="47"/>
        <v>0</v>
      </c>
      <c r="L195" s="134">
        <f t="shared" si="47"/>
        <v>0</v>
      </c>
      <c r="M195" s="134">
        <f t="shared" si="47"/>
        <v>0</v>
      </c>
      <c r="N195" s="134">
        <f t="shared" si="47"/>
        <v>0</v>
      </c>
      <c r="O195" s="134">
        <f t="shared" si="47"/>
        <v>0</v>
      </c>
      <c r="P195" s="134">
        <f t="shared" si="47"/>
        <v>0</v>
      </c>
      <c r="Q195" s="134">
        <f t="shared" si="47"/>
        <v>0</v>
      </c>
      <c r="R195" s="134">
        <f t="shared" si="47"/>
        <v>0</v>
      </c>
      <c r="S195" s="134">
        <f t="shared" si="47"/>
        <v>0</v>
      </c>
      <c r="T195" s="134">
        <f t="shared" si="47"/>
        <v>0</v>
      </c>
      <c r="U195" s="134">
        <f t="shared" si="47"/>
        <v>0</v>
      </c>
      <c r="V195" s="134">
        <f t="shared" si="47"/>
        <v>0</v>
      </c>
      <c r="W195" s="134">
        <f t="shared" si="47"/>
        <v>0</v>
      </c>
      <c r="X195" s="134">
        <f t="shared" si="47"/>
        <v>0</v>
      </c>
      <c r="Y195" s="134">
        <f t="shared" si="47"/>
        <v>0</v>
      </c>
      <c r="Z195" s="134">
        <f t="shared" si="47"/>
        <v>0</v>
      </c>
      <c r="AA195" s="134">
        <f t="shared" si="47"/>
        <v>0</v>
      </c>
      <c r="AB195" s="134">
        <f t="shared" si="47"/>
        <v>0</v>
      </c>
      <c r="AC195" s="134">
        <f t="shared" si="47"/>
        <v>0</v>
      </c>
      <c r="AD195" s="134">
        <f t="shared" si="47"/>
        <v>0</v>
      </c>
      <c r="AE195" s="134">
        <f t="shared" si="47"/>
        <v>0</v>
      </c>
      <c r="AF195" s="134">
        <f t="shared" si="47"/>
        <v>0</v>
      </c>
      <c r="AG195" s="134">
        <f t="shared" si="47"/>
        <v>0</v>
      </c>
      <c r="AH195" s="134">
        <f t="shared" si="47"/>
        <v>0</v>
      </c>
      <c r="AI195" s="134">
        <f t="shared" si="47"/>
        <v>0</v>
      </c>
      <c r="AJ195" s="23"/>
    </row>
    <row r="196" spans="3:36" x14ac:dyDescent="0.25">
      <c r="C196" s="129" t="s">
        <v>418</v>
      </c>
      <c r="F196" s="134">
        <f>F194*$D$31*$D$53</f>
        <v>0</v>
      </c>
      <c r="G196" s="134">
        <f t="shared" ref="G196:AI196" si="48">G194*$D$31*$D$53</f>
        <v>0</v>
      </c>
      <c r="H196" s="134">
        <f t="shared" si="48"/>
        <v>0</v>
      </c>
      <c r="I196" s="134">
        <f t="shared" si="48"/>
        <v>0</v>
      </c>
      <c r="J196" s="134">
        <f t="shared" si="48"/>
        <v>0</v>
      </c>
      <c r="K196" s="134">
        <f t="shared" si="48"/>
        <v>0</v>
      </c>
      <c r="L196" s="134">
        <f t="shared" si="48"/>
        <v>0</v>
      </c>
      <c r="M196" s="134">
        <f t="shared" si="48"/>
        <v>0</v>
      </c>
      <c r="N196" s="134">
        <f t="shared" si="48"/>
        <v>0</v>
      </c>
      <c r="O196" s="134">
        <f t="shared" si="48"/>
        <v>0</v>
      </c>
      <c r="P196" s="134">
        <f t="shared" si="48"/>
        <v>0</v>
      </c>
      <c r="Q196" s="134">
        <f t="shared" si="48"/>
        <v>0</v>
      </c>
      <c r="R196" s="134">
        <f t="shared" si="48"/>
        <v>0</v>
      </c>
      <c r="S196" s="134">
        <f t="shared" si="48"/>
        <v>0</v>
      </c>
      <c r="T196" s="134">
        <f t="shared" si="48"/>
        <v>0</v>
      </c>
      <c r="U196" s="134">
        <f t="shared" si="48"/>
        <v>0</v>
      </c>
      <c r="V196" s="134">
        <f t="shared" si="48"/>
        <v>0</v>
      </c>
      <c r="W196" s="134">
        <f t="shared" si="48"/>
        <v>0</v>
      </c>
      <c r="X196" s="134">
        <f t="shared" si="48"/>
        <v>0</v>
      </c>
      <c r="Y196" s="134">
        <f t="shared" si="48"/>
        <v>0</v>
      </c>
      <c r="Z196" s="134">
        <f t="shared" si="48"/>
        <v>0</v>
      </c>
      <c r="AA196" s="134">
        <f t="shared" si="48"/>
        <v>0</v>
      </c>
      <c r="AB196" s="134">
        <f t="shared" si="48"/>
        <v>0</v>
      </c>
      <c r="AC196" s="134">
        <f t="shared" si="48"/>
        <v>0</v>
      </c>
      <c r="AD196" s="134">
        <f t="shared" si="48"/>
        <v>0</v>
      </c>
      <c r="AE196" s="134">
        <f t="shared" si="48"/>
        <v>0</v>
      </c>
      <c r="AF196" s="134">
        <f t="shared" si="48"/>
        <v>0</v>
      </c>
      <c r="AG196" s="134">
        <f t="shared" si="48"/>
        <v>0</v>
      </c>
      <c r="AH196" s="134">
        <f t="shared" si="48"/>
        <v>0</v>
      </c>
      <c r="AI196" s="134">
        <f t="shared" si="48"/>
        <v>0</v>
      </c>
      <c r="AJ196" s="23"/>
    </row>
    <row r="197" spans="3:36" x14ac:dyDescent="0.25">
      <c r="C197" s="199" t="s">
        <v>369</v>
      </c>
      <c r="D197" s="3"/>
      <c r="F197" s="134">
        <f>F192*$D$30*$D$109/100</f>
        <v>0</v>
      </c>
      <c r="G197" s="134">
        <f t="shared" ref="G197:AI197" si="49">G192*$D$30*$D$109/100</f>
        <v>0</v>
      </c>
      <c r="H197" s="134">
        <f t="shared" si="49"/>
        <v>0</v>
      </c>
      <c r="I197" s="134">
        <f t="shared" si="49"/>
        <v>0</v>
      </c>
      <c r="J197" s="134">
        <f t="shared" si="49"/>
        <v>0</v>
      </c>
      <c r="K197" s="134">
        <f t="shared" si="49"/>
        <v>0</v>
      </c>
      <c r="L197" s="134">
        <f t="shared" si="49"/>
        <v>0</v>
      </c>
      <c r="M197" s="134">
        <f t="shared" si="49"/>
        <v>0</v>
      </c>
      <c r="N197" s="134">
        <f t="shared" si="49"/>
        <v>0</v>
      </c>
      <c r="O197" s="134">
        <f t="shared" si="49"/>
        <v>0</v>
      </c>
      <c r="P197" s="134">
        <f t="shared" si="49"/>
        <v>0</v>
      </c>
      <c r="Q197" s="134">
        <f t="shared" si="49"/>
        <v>0</v>
      </c>
      <c r="R197" s="134">
        <f t="shared" si="49"/>
        <v>0</v>
      </c>
      <c r="S197" s="134">
        <f t="shared" si="49"/>
        <v>0</v>
      </c>
      <c r="T197" s="134">
        <f t="shared" si="49"/>
        <v>0</v>
      </c>
      <c r="U197" s="134">
        <f t="shared" si="49"/>
        <v>0</v>
      </c>
      <c r="V197" s="134">
        <f t="shared" si="49"/>
        <v>0</v>
      </c>
      <c r="W197" s="134">
        <f t="shared" si="49"/>
        <v>0</v>
      </c>
      <c r="X197" s="134">
        <f t="shared" si="49"/>
        <v>0</v>
      </c>
      <c r="Y197" s="134">
        <f t="shared" si="49"/>
        <v>0</v>
      </c>
      <c r="Z197" s="134">
        <f t="shared" si="49"/>
        <v>0</v>
      </c>
      <c r="AA197" s="134">
        <f t="shared" si="49"/>
        <v>0</v>
      </c>
      <c r="AB197" s="134">
        <f t="shared" si="49"/>
        <v>0</v>
      </c>
      <c r="AC197" s="134">
        <f t="shared" si="49"/>
        <v>0</v>
      </c>
      <c r="AD197" s="134">
        <f t="shared" si="49"/>
        <v>0</v>
      </c>
      <c r="AE197" s="134">
        <f t="shared" si="49"/>
        <v>0</v>
      </c>
      <c r="AF197" s="134">
        <f t="shared" si="49"/>
        <v>0</v>
      </c>
      <c r="AG197" s="134">
        <f t="shared" si="49"/>
        <v>0</v>
      </c>
      <c r="AH197" s="134">
        <f t="shared" si="49"/>
        <v>0</v>
      </c>
      <c r="AI197" s="134">
        <f t="shared" si="49"/>
        <v>0</v>
      </c>
      <c r="AJ197" s="23"/>
    </row>
    <row r="198" spans="3:36" x14ac:dyDescent="0.25">
      <c r="C198" s="199" t="s">
        <v>419</v>
      </c>
      <c r="D198" s="3"/>
      <c r="F198" s="134">
        <f>F192*$D$31*$D$120/100</f>
        <v>0</v>
      </c>
      <c r="G198" s="134">
        <f t="shared" ref="G198:AI198" si="50">G192*$D$31*$D$120/100</f>
        <v>0</v>
      </c>
      <c r="H198" s="134">
        <f t="shared" si="50"/>
        <v>0</v>
      </c>
      <c r="I198" s="134">
        <f t="shared" si="50"/>
        <v>0</v>
      </c>
      <c r="J198" s="134">
        <f t="shared" si="50"/>
        <v>0</v>
      </c>
      <c r="K198" s="134">
        <f t="shared" si="50"/>
        <v>0</v>
      </c>
      <c r="L198" s="134">
        <f t="shared" si="50"/>
        <v>0</v>
      </c>
      <c r="M198" s="134">
        <f t="shared" si="50"/>
        <v>0</v>
      </c>
      <c r="N198" s="134">
        <f t="shared" si="50"/>
        <v>0</v>
      </c>
      <c r="O198" s="134">
        <f t="shared" si="50"/>
        <v>0</v>
      </c>
      <c r="P198" s="134">
        <f t="shared" si="50"/>
        <v>0</v>
      </c>
      <c r="Q198" s="134">
        <f t="shared" si="50"/>
        <v>0</v>
      </c>
      <c r="R198" s="134">
        <f t="shared" si="50"/>
        <v>0</v>
      </c>
      <c r="S198" s="134">
        <f t="shared" si="50"/>
        <v>0</v>
      </c>
      <c r="T198" s="134">
        <f t="shared" si="50"/>
        <v>0</v>
      </c>
      <c r="U198" s="134">
        <f t="shared" si="50"/>
        <v>0</v>
      </c>
      <c r="V198" s="134">
        <f t="shared" si="50"/>
        <v>0</v>
      </c>
      <c r="W198" s="134">
        <f t="shared" si="50"/>
        <v>0</v>
      </c>
      <c r="X198" s="134">
        <f t="shared" si="50"/>
        <v>0</v>
      </c>
      <c r="Y198" s="134">
        <f t="shared" si="50"/>
        <v>0</v>
      </c>
      <c r="Z198" s="134">
        <f t="shared" si="50"/>
        <v>0</v>
      </c>
      <c r="AA198" s="134">
        <f t="shared" si="50"/>
        <v>0</v>
      </c>
      <c r="AB198" s="134">
        <f t="shared" si="50"/>
        <v>0</v>
      </c>
      <c r="AC198" s="134">
        <f t="shared" si="50"/>
        <v>0</v>
      </c>
      <c r="AD198" s="134">
        <f t="shared" si="50"/>
        <v>0</v>
      </c>
      <c r="AE198" s="134">
        <f t="shared" si="50"/>
        <v>0</v>
      </c>
      <c r="AF198" s="134">
        <f t="shared" si="50"/>
        <v>0</v>
      </c>
      <c r="AG198" s="134">
        <f t="shared" si="50"/>
        <v>0</v>
      </c>
      <c r="AH198" s="134">
        <f t="shared" si="50"/>
        <v>0</v>
      </c>
      <c r="AI198" s="134">
        <f t="shared" si="50"/>
        <v>0</v>
      </c>
      <c r="AJ198" s="23"/>
    </row>
    <row r="199" spans="3:36" s="23" customFormat="1" x14ac:dyDescent="0.25">
      <c r="C199" s="23" t="s">
        <v>420</v>
      </c>
      <c r="F199" s="134">
        <f>(F192*$D$30*$D$177)/100</f>
        <v>0</v>
      </c>
      <c r="G199" s="134">
        <f t="shared" ref="G199:AI199" si="51">(G192*$D$30*$D$177)/100</f>
        <v>0</v>
      </c>
      <c r="H199" s="134">
        <f t="shared" si="51"/>
        <v>0</v>
      </c>
      <c r="I199" s="134">
        <f t="shared" si="51"/>
        <v>0</v>
      </c>
      <c r="J199" s="134">
        <f t="shared" si="51"/>
        <v>0</v>
      </c>
      <c r="K199" s="134">
        <f t="shared" si="51"/>
        <v>0</v>
      </c>
      <c r="L199" s="134">
        <f t="shared" si="51"/>
        <v>0</v>
      </c>
      <c r="M199" s="134">
        <f t="shared" si="51"/>
        <v>0</v>
      </c>
      <c r="N199" s="134">
        <f t="shared" si="51"/>
        <v>0</v>
      </c>
      <c r="O199" s="134">
        <f t="shared" si="51"/>
        <v>0</v>
      </c>
      <c r="P199" s="134">
        <f t="shared" si="51"/>
        <v>0</v>
      </c>
      <c r="Q199" s="134">
        <f t="shared" si="51"/>
        <v>0</v>
      </c>
      <c r="R199" s="134">
        <f t="shared" si="51"/>
        <v>0</v>
      </c>
      <c r="S199" s="134">
        <f t="shared" si="51"/>
        <v>0</v>
      </c>
      <c r="T199" s="134">
        <f t="shared" si="51"/>
        <v>0</v>
      </c>
      <c r="U199" s="134">
        <f t="shared" si="51"/>
        <v>0</v>
      </c>
      <c r="V199" s="134">
        <f t="shared" si="51"/>
        <v>0</v>
      </c>
      <c r="W199" s="134">
        <f t="shared" si="51"/>
        <v>0</v>
      </c>
      <c r="X199" s="134">
        <f t="shared" si="51"/>
        <v>0</v>
      </c>
      <c r="Y199" s="134">
        <f t="shared" si="51"/>
        <v>0</v>
      </c>
      <c r="Z199" s="134">
        <f t="shared" si="51"/>
        <v>0</v>
      </c>
      <c r="AA199" s="134">
        <f t="shared" si="51"/>
        <v>0</v>
      </c>
      <c r="AB199" s="134">
        <f t="shared" si="51"/>
        <v>0</v>
      </c>
      <c r="AC199" s="134">
        <f t="shared" si="51"/>
        <v>0</v>
      </c>
      <c r="AD199" s="134">
        <f t="shared" si="51"/>
        <v>0</v>
      </c>
      <c r="AE199" s="134">
        <f t="shared" si="51"/>
        <v>0</v>
      </c>
      <c r="AF199" s="134">
        <f t="shared" si="51"/>
        <v>0</v>
      </c>
      <c r="AG199" s="134">
        <f t="shared" si="51"/>
        <v>0</v>
      </c>
      <c r="AH199" s="134">
        <f t="shared" si="51"/>
        <v>0</v>
      </c>
      <c r="AI199" s="134">
        <f t="shared" si="51"/>
        <v>0</v>
      </c>
    </row>
    <row r="200" spans="3:36" x14ac:dyDescent="0.25">
      <c r="C200" s="199" t="s">
        <v>421</v>
      </c>
      <c r="F200" s="134">
        <f>(F192*$D$31*$D$178)/100</f>
        <v>0</v>
      </c>
      <c r="G200" s="134">
        <f t="shared" ref="G200:AI200" si="52">(G192*$D$31*$D$178)/100</f>
        <v>0</v>
      </c>
      <c r="H200" s="134">
        <f t="shared" si="52"/>
        <v>0</v>
      </c>
      <c r="I200" s="134">
        <f t="shared" si="52"/>
        <v>0</v>
      </c>
      <c r="J200" s="134">
        <f t="shared" si="52"/>
        <v>0</v>
      </c>
      <c r="K200" s="134">
        <f t="shared" si="52"/>
        <v>0</v>
      </c>
      <c r="L200" s="134">
        <f t="shared" si="52"/>
        <v>0</v>
      </c>
      <c r="M200" s="134">
        <f t="shared" si="52"/>
        <v>0</v>
      </c>
      <c r="N200" s="134">
        <f t="shared" si="52"/>
        <v>0</v>
      </c>
      <c r="O200" s="134">
        <f t="shared" si="52"/>
        <v>0</v>
      </c>
      <c r="P200" s="134">
        <f t="shared" si="52"/>
        <v>0</v>
      </c>
      <c r="Q200" s="134">
        <f t="shared" si="52"/>
        <v>0</v>
      </c>
      <c r="R200" s="134">
        <f t="shared" si="52"/>
        <v>0</v>
      </c>
      <c r="S200" s="134">
        <f t="shared" si="52"/>
        <v>0</v>
      </c>
      <c r="T200" s="134">
        <f t="shared" si="52"/>
        <v>0</v>
      </c>
      <c r="U200" s="134">
        <f t="shared" si="52"/>
        <v>0</v>
      </c>
      <c r="V200" s="134">
        <f t="shared" si="52"/>
        <v>0</v>
      </c>
      <c r="W200" s="134">
        <f t="shared" si="52"/>
        <v>0</v>
      </c>
      <c r="X200" s="134">
        <f t="shared" si="52"/>
        <v>0</v>
      </c>
      <c r="Y200" s="134">
        <f t="shared" si="52"/>
        <v>0</v>
      </c>
      <c r="Z200" s="134">
        <f t="shared" si="52"/>
        <v>0</v>
      </c>
      <c r="AA200" s="134">
        <f t="shared" si="52"/>
        <v>0</v>
      </c>
      <c r="AB200" s="134">
        <f t="shared" si="52"/>
        <v>0</v>
      </c>
      <c r="AC200" s="134">
        <f t="shared" si="52"/>
        <v>0</v>
      </c>
      <c r="AD200" s="134">
        <f t="shared" si="52"/>
        <v>0</v>
      </c>
      <c r="AE200" s="134">
        <f t="shared" si="52"/>
        <v>0</v>
      </c>
      <c r="AF200" s="134">
        <f t="shared" si="52"/>
        <v>0</v>
      </c>
      <c r="AG200" s="134">
        <f t="shared" si="52"/>
        <v>0</v>
      </c>
      <c r="AH200" s="134">
        <f t="shared" si="52"/>
        <v>0</v>
      </c>
      <c r="AI200" s="134">
        <f t="shared" si="52"/>
        <v>0</v>
      </c>
      <c r="AJ200" s="23"/>
    </row>
    <row r="201" spans="3:36" x14ac:dyDescent="0.25">
      <c r="C201" s="199" t="s">
        <v>372</v>
      </c>
      <c r="F201" s="134">
        <f>IF('Input sheet'!$E$21="Corridor", SUM(F195:F200), )</f>
        <v>0</v>
      </c>
      <c r="G201" s="134">
        <f>IF('Input sheet'!$E$21="Corridor", SUM(G195:G200), )</f>
        <v>0</v>
      </c>
      <c r="H201" s="134">
        <f>IF('Input sheet'!$E$21="Corridor", SUM(H195:H200), )</f>
        <v>0</v>
      </c>
      <c r="I201" s="134">
        <f>IF('Input sheet'!$E$21="Corridor", SUM(I195:I200), )</f>
        <v>0</v>
      </c>
      <c r="J201" s="134">
        <f>IF('Input sheet'!$E$21="Corridor", SUM(J195:J200), )</f>
        <v>0</v>
      </c>
      <c r="K201" s="134">
        <f>IF('Input sheet'!$E$21="Corridor", SUM(K195:K200), )</f>
        <v>0</v>
      </c>
      <c r="L201" s="134">
        <f>IF('Input sheet'!$E$21="Corridor", SUM(L195:L200), )</f>
        <v>0</v>
      </c>
      <c r="M201" s="134">
        <f>IF('Input sheet'!$E$21="Corridor", SUM(M195:M200), )</f>
        <v>0</v>
      </c>
      <c r="N201" s="134">
        <f>IF('Input sheet'!$E$21="Corridor", SUM(N195:N200), )</f>
        <v>0</v>
      </c>
      <c r="O201" s="134">
        <f>IF('Input sheet'!$E$21="Corridor", SUM(O195:O200), )</f>
        <v>0</v>
      </c>
      <c r="P201" s="134">
        <f>IF('Input sheet'!$E$21="Corridor", SUM(P195:P200), )</f>
        <v>0</v>
      </c>
      <c r="Q201" s="134">
        <f>IF('Input sheet'!$E$21="Corridor", SUM(Q195:Q200), )</f>
        <v>0</v>
      </c>
      <c r="R201" s="134">
        <f>IF('Input sheet'!$E$21="Corridor", SUM(R195:R200), )</f>
        <v>0</v>
      </c>
      <c r="S201" s="134">
        <f>IF('Input sheet'!$E$21="Corridor", SUM(S195:S200), )</f>
        <v>0</v>
      </c>
      <c r="T201" s="134">
        <f>IF('Input sheet'!$E$21="Corridor", SUM(T195:T200), )</f>
        <v>0</v>
      </c>
      <c r="U201" s="134">
        <f>IF('Input sheet'!$E$21="Corridor", SUM(U195:U200), )</f>
        <v>0</v>
      </c>
      <c r="V201" s="134">
        <f>IF('Input sheet'!$E$21="Corridor", SUM(V195:V200), )</f>
        <v>0</v>
      </c>
      <c r="W201" s="134">
        <f>IF('Input sheet'!$E$21="Corridor", SUM(W195:W200), )</f>
        <v>0</v>
      </c>
      <c r="X201" s="134">
        <f>IF('Input sheet'!$E$21="Corridor", SUM(X195:X200), )</f>
        <v>0</v>
      </c>
      <c r="Y201" s="134">
        <f>IF('Input sheet'!$E$21="Corridor", SUM(Y195:Y200), )</f>
        <v>0</v>
      </c>
      <c r="Z201" s="134">
        <f>IF('Input sheet'!$E$21="Corridor", SUM(Z195:Z200), )</f>
        <v>0</v>
      </c>
      <c r="AA201" s="134">
        <f>IF('Input sheet'!$E$21="Corridor", SUM(AA195:AA200), )</f>
        <v>0</v>
      </c>
      <c r="AB201" s="134">
        <f>IF('Input sheet'!$E$21="Corridor", SUM(AB195:AB200), )</f>
        <v>0</v>
      </c>
      <c r="AC201" s="134">
        <f>IF('Input sheet'!$E$21="Corridor", SUM(AC195:AC200), )</f>
        <v>0</v>
      </c>
      <c r="AD201" s="134">
        <f>IF('Input sheet'!$E$21="Corridor", SUM(AD195:AD200), )</f>
        <v>0</v>
      </c>
      <c r="AE201" s="134">
        <f>IF('Input sheet'!$E$21="Corridor", SUM(AE195:AE200), )</f>
        <v>0</v>
      </c>
      <c r="AF201" s="134">
        <f>IF('Input sheet'!$E$21="Corridor", SUM(AF195:AF200), )</f>
        <v>0</v>
      </c>
      <c r="AG201" s="134">
        <f>IF('Input sheet'!$E$21="Corridor", SUM(AG195:AG200), )</f>
        <v>0</v>
      </c>
      <c r="AH201" s="134">
        <f>IF('Input sheet'!$E$21="Corridor", SUM(AH195:AH200), )</f>
        <v>0</v>
      </c>
      <c r="AI201" s="134">
        <f>IF('Input sheet'!$E$21="Corridor", SUM(AI195:AI200), )</f>
        <v>0</v>
      </c>
      <c r="AJ201" s="23"/>
    </row>
    <row r="202" spans="3:36" s="23" customFormat="1" x14ac:dyDescent="0.25"/>
    <row r="203" spans="3:36" s="23" customFormat="1" x14ac:dyDescent="0.25">
      <c r="C203" s="142" t="s">
        <v>253</v>
      </c>
      <c r="F203" s="135">
        <f>F199</f>
        <v>0</v>
      </c>
      <c r="G203" s="135">
        <f t="shared" ref="G203:AI204" si="53">G199</f>
        <v>0</v>
      </c>
      <c r="H203" s="135">
        <f t="shared" si="53"/>
        <v>0</v>
      </c>
      <c r="I203" s="135">
        <f t="shared" si="53"/>
        <v>0</v>
      </c>
      <c r="J203" s="135">
        <f t="shared" si="53"/>
        <v>0</v>
      </c>
      <c r="K203" s="135">
        <f t="shared" si="53"/>
        <v>0</v>
      </c>
      <c r="L203" s="135">
        <f t="shared" si="53"/>
        <v>0</v>
      </c>
      <c r="M203" s="135">
        <f t="shared" si="53"/>
        <v>0</v>
      </c>
      <c r="N203" s="135">
        <f t="shared" si="53"/>
        <v>0</v>
      </c>
      <c r="O203" s="135">
        <f t="shared" si="53"/>
        <v>0</v>
      </c>
      <c r="P203" s="135">
        <f t="shared" si="53"/>
        <v>0</v>
      </c>
      <c r="Q203" s="135">
        <f t="shared" si="53"/>
        <v>0</v>
      </c>
      <c r="R203" s="135">
        <f t="shared" si="53"/>
        <v>0</v>
      </c>
      <c r="S203" s="135">
        <f t="shared" si="53"/>
        <v>0</v>
      </c>
      <c r="T203" s="135">
        <f t="shared" si="53"/>
        <v>0</v>
      </c>
      <c r="U203" s="135">
        <f t="shared" si="53"/>
        <v>0</v>
      </c>
      <c r="V203" s="135">
        <f t="shared" si="53"/>
        <v>0</v>
      </c>
      <c r="W203" s="135">
        <f t="shared" si="53"/>
        <v>0</v>
      </c>
      <c r="X203" s="135">
        <f t="shared" si="53"/>
        <v>0</v>
      </c>
      <c r="Y203" s="135">
        <f t="shared" si="53"/>
        <v>0</v>
      </c>
      <c r="Z203" s="135">
        <f t="shared" si="53"/>
        <v>0</v>
      </c>
      <c r="AA203" s="135">
        <f t="shared" si="53"/>
        <v>0</v>
      </c>
      <c r="AB203" s="135">
        <f t="shared" si="53"/>
        <v>0</v>
      </c>
      <c r="AC203" s="135">
        <f t="shared" si="53"/>
        <v>0</v>
      </c>
      <c r="AD203" s="135">
        <f t="shared" si="53"/>
        <v>0</v>
      </c>
      <c r="AE203" s="135">
        <f t="shared" si="53"/>
        <v>0</v>
      </c>
      <c r="AF203" s="135">
        <f t="shared" si="53"/>
        <v>0</v>
      </c>
      <c r="AG203" s="135">
        <f t="shared" si="53"/>
        <v>0</v>
      </c>
      <c r="AH203" s="135">
        <f t="shared" si="53"/>
        <v>0</v>
      </c>
      <c r="AI203" s="135">
        <f t="shared" si="53"/>
        <v>0</v>
      </c>
    </row>
    <row r="204" spans="3:36" s="23" customFormat="1" x14ac:dyDescent="0.25">
      <c r="C204" s="142" t="s">
        <v>254</v>
      </c>
      <c r="F204" s="135">
        <f>F200</f>
        <v>0</v>
      </c>
      <c r="G204" s="135">
        <f t="shared" si="53"/>
        <v>0</v>
      </c>
      <c r="H204" s="135">
        <f t="shared" si="53"/>
        <v>0</v>
      </c>
      <c r="I204" s="135">
        <f t="shared" si="53"/>
        <v>0</v>
      </c>
      <c r="J204" s="135">
        <f t="shared" si="53"/>
        <v>0</v>
      </c>
      <c r="K204" s="135">
        <f t="shared" si="53"/>
        <v>0</v>
      </c>
      <c r="L204" s="135">
        <f t="shared" si="53"/>
        <v>0</v>
      </c>
      <c r="M204" s="135">
        <f t="shared" si="53"/>
        <v>0</v>
      </c>
      <c r="N204" s="135">
        <f t="shared" si="53"/>
        <v>0</v>
      </c>
      <c r="O204" s="135">
        <f t="shared" si="53"/>
        <v>0</v>
      </c>
      <c r="P204" s="135">
        <f t="shared" si="53"/>
        <v>0</v>
      </c>
      <c r="Q204" s="135">
        <f t="shared" si="53"/>
        <v>0</v>
      </c>
      <c r="R204" s="135">
        <f t="shared" si="53"/>
        <v>0</v>
      </c>
      <c r="S204" s="135">
        <f t="shared" si="53"/>
        <v>0</v>
      </c>
      <c r="T204" s="135">
        <f t="shared" si="53"/>
        <v>0</v>
      </c>
      <c r="U204" s="135">
        <f t="shared" si="53"/>
        <v>0</v>
      </c>
      <c r="V204" s="135">
        <f t="shared" si="53"/>
        <v>0</v>
      </c>
      <c r="W204" s="135">
        <f t="shared" si="53"/>
        <v>0</v>
      </c>
      <c r="X204" s="135">
        <f t="shared" si="53"/>
        <v>0</v>
      </c>
      <c r="Y204" s="135">
        <f t="shared" si="53"/>
        <v>0</v>
      </c>
      <c r="Z204" s="135">
        <f t="shared" si="53"/>
        <v>0</v>
      </c>
      <c r="AA204" s="135">
        <f t="shared" si="53"/>
        <v>0</v>
      </c>
      <c r="AB204" s="135">
        <f t="shared" si="53"/>
        <v>0</v>
      </c>
      <c r="AC204" s="135">
        <f t="shared" si="53"/>
        <v>0</v>
      </c>
      <c r="AD204" s="135">
        <f t="shared" si="53"/>
        <v>0</v>
      </c>
      <c r="AE204" s="135">
        <f t="shared" si="53"/>
        <v>0</v>
      </c>
      <c r="AF204" s="135">
        <f t="shared" si="53"/>
        <v>0</v>
      </c>
      <c r="AG204" s="135">
        <f t="shared" si="53"/>
        <v>0</v>
      </c>
      <c r="AH204" s="135">
        <f t="shared" si="53"/>
        <v>0</v>
      </c>
      <c r="AI204" s="135">
        <f t="shared" si="53"/>
        <v>0</v>
      </c>
    </row>
    <row r="205" spans="3:36" s="23" customFormat="1" x14ac:dyDescent="0.25">
      <c r="C205" s="142" t="s">
        <v>255</v>
      </c>
      <c r="F205" s="136">
        <f t="shared" ref="F205:AI205" si="54">F203+F204</f>
        <v>0</v>
      </c>
      <c r="G205" s="136">
        <f t="shared" si="54"/>
        <v>0</v>
      </c>
      <c r="H205" s="136">
        <f t="shared" si="54"/>
        <v>0</v>
      </c>
      <c r="I205" s="136">
        <f t="shared" si="54"/>
        <v>0</v>
      </c>
      <c r="J205" s="136">
        <f t="shared" si="54"/>
        <v>0</v>
      </c>
      <c r="K205" s="136">
        <f t="shared" si="54"/>
        <v>0</v>
      </c>
      <c r="L205" s="136">
        <f t="shared" si="54"/>
        <v>0</v>
      </c>
      <c r="M205" s="136">
        <f t="shared" si="54"/>
        <v>0</v>
      </c>
      <c r="N205" s="136">
        <f t="shared" si="54"/>
        <v>0</v>
      </c>
      <c r="O205" s="136">
        <f t="shared" si="54"/>
        <v>0</v>
      </c>
      <c r="P205" s="136">
        <f t="shared" si="54"/>
        <v>0</v>
      </c>
      <c r="Q205" s="136">
        <f t="shared" si="54"/>
        <v>0</v>
      </c>
      <c r="R205" s="136">
        <f t="shared" si="54"/>
        <v>0</v>
      </c>
      <c r="S205" s="136">
        <f t="shared" si="54"/>
        <v>0</v>
      </c>
      <c r="T205" s="136">
        <f t="shared" si="54"/>
        <v>0</v>
      </c>
      <c r="U205" s="136">
        <f t="shared" si="54"/>
        <v>0</v>
      </c>
      <c r="V205" s="136">
        <f t="shared" si="54"/>
        <v>0</v>
      </c>
      <c r="W205" s="136">
        <f t="shared" si="54"/>
        <v>0</v>
      </c>
      <c r="X205" s="136">
        <f t="shared" si="54"/>
        <v>0</v>
      </c>
      <c r="Y205" s="136">
        <f t="shared" si="54"/>
        <v>0</v>
      </c>
      <c r="Z205" s="136">
        <f t="shared" si="54"/>
        <v>0</v>
      </c>
      <c r="AA205" s="136">
        <f t="shared" si="54"/>
        <v>0</v>
      </c>
      <c r="AB205" s="136">
        <f t="shared" si="54"/>
        <v>0</v>
      </c>
      <c r="AC205" s="136">
        <f t="shared" si="54"/>
        <v>0</v>
      </c>
      <c r="AD205" s="136">
        <f t="shared" si="54"/>
        <v>0</v>
      </c>
      <c r="AE205" s="136">
        <f t="shared" si="54"/>
        <v>0</v>
      </c>
      <c r="AF205" s="136">
        <f t="shared" si="54"/>
        <v>0</v>
      </c>
      <c r="AG205" s="136">
        <f t="shared" si="54"/>
        <v>0</v>
      </c>
      <c r="AH205" s="136">
        <f t="shared" si="54"/>
        <v>0</v>
      </c>
      <c r="AI205" s="136">
        <f t="shared" si="54"/>
        <v>0</v>
      </c>
    </row>
    <row r="206" spans="3:36" s="23" customFormat="1" x14ac:dyDescent="0.25"/>
    <row r="207" spans="3:36" s="23" customFormat="1" x14ac:dyDescent="0.25">
      <c r="C207" s="25" t="s">
        <v>256</v>
      </c>
      <c r="F207" s="136">
        <f>IF('Input sheet'!$E$21="Corridor", F203*(1/((1+$D$2)^F$8)), )</f>
        <v>0</v>
      </c>
      <c r="G207" s="136">
        <f>IF('Input sheet'!$E$21="Corridor", G203*(1/((1+$D$2)^G$8)), )</f>
        <v>0</v>
      </c>
      <c r="H207" s="136">
        <f>IF('Input sheet'!$E$21="Corridor", H203*(1/((1+$D$2)^H$8)), )</f>
        <v>0</v>
      </c>
      <c r="I207" s="136">
        <f>IF('Input sheet'!$E$21="Corridor", I203*(1/((1+$D$2)^I$8)), )</f>
        <v>0</v>
      </c>
      <c r="J207" s="136">
        <f>IF('Input sheet'!$E$21="Corridor", J203*(1/((1+$D$2)^J$8)), )</f>
        <v>0</v>
      </c>
      <c r="K207" s="136">
        <f>IF('Input sheet'!$E$21="Corridor", K203*(1/((1+$D$2)^K$8)), )</f>
        <v>0</v>
      </c>
      <c r="L207" s="136">
        <f>IF('Input sheet'!$E$21="Corridor", L203*(1/((1+$D$2)^L$8)), )</f>
        <v>0</v>
      </c>
      <c r="M207" s="136">
        <f>IF('Input sheet'!$E$21="Corridor", M203*(1/((1+$D$2)^M$8)), )</f>
        <v>0</v>
      </c>
      <c r="N207" s="136">
        <f>IF('Input sheet'!$E$21="Corridor", N203*(1/((1+$D$2)^N$8)), )</f>
        <v>0</v>
      </c>
      <c r="O207" s="136">
        <f>IF('Input sheet'!$E$21="Corridor", O203*(1/((1+$D$2)^O$8)), )</f>
        <v>0</v>
      </c>
      <c r="P207" s="136">
        <f>IF('Input sheet'!$E$21="Corridor", P203*(1/((1+$D$2)^P$8)), )</f>
        <v>0</v>
      </c>
      <c r="Q207" s="136">
        <f>IF('Input sheet'!$E$21="Corridor", Q203*(1/((1+$D$2)^Q$8)), )</f>
        <v>0</v>
      </c>
      <c r="R207" s="136">
        <f>IF('Input sheet'!$E$21="Corridor", R203*(1/((1+$D$2)^R$8)), )</f>
        <v>0</v>
      </c>
      <c r="S207" s="136">
        <f>IF('Input sheet'!$E$21="Corridor", S203*(1/((1+$D$2)^S$8)), )</f>
        <v>0</v>
      </c>
      <c r="T207" s="136">
        <f>IF('Input sheet'!$E$21="Corridor", T203*(1/((1+$D$2)^T$8)), )</f>
        <v>0</v>
      </c>
      <c r="U207" s="136">
        <f>IF('Input sheet'!$E$21="Corridor", U203*(1/((1+$D$2)^U$8)), )</f>
        <v>0</v>
      </c>
      <c r="V207" s="136">
        <f>IF('Input sheet'!$E$21="Corridor", V203*(1/((1+$D$2)^V$8)), )</f>
        <v>0</v>
      </c>
      <c r="W207" s="136">
        <f>IF('Input sheet'!$E$21="Corridor", W203*(1/((1+$D$2)^W$8)), )</f>
        <v>0</v>
      </c>
      <c r="X207" s="136">
        <f>IF('Input sheet'!$E$21="Corridor", X203*(1/((1+$D$2)^X$8)), )</f>
        <v>0</v>
      </c>
      <c r="Y207" s="136">
        <f>IF('Input sheet'!$E$21="Corridor", Y203*(1/((1+$D$2)^Y$8)), )</f>
        <v>0</v>
      </c>
      <c r="Z207" s="136">
        <f>IF('Input sheet'!$E$21="Corridor", Z203*(1/((1+$D$2)^Z$8)), )</f>
        <v>0</v>
      </c>
      <c r="AA207" s="136">
        <f>IF('Input sheet'!$E$21="Corridor", AA203*(1/((1+$D$2)^AA$8)), )</f>
        <v>0</v>
      </c>
      <c r="AB207" s="136">
        <f>IF('Input sheet'!$E$21="Corridor", AB203*(1/((1+$D$2)^AB$8)), )</f>
        <v>0</v>
      </c>
      <c r="AC207" s="136">
        <f>IF('Input sheet'!$E$21="Corridor", AC203*(1/((1+$D$2)^AC$8)), )</f>
        <v>0</v>
      </c>
      <c r="AD207" s="136">
        <f>IF('Input sheet'!$E$21="Corridor", AD203*(1/((1+$D$2)^AD$8)), )</f>
        <v>0</v>
      </c>
      <c r="AE207" s="136">
        <f>IF('Input sheet'!$E$21="Corridor", AE203*(1/((1+$D$2)^AE$8)), )</f>
        <v>0</v>
      </c>
      <c r="AF207" s="136">
        <f>IF('Input sheet'!$E$21="Corridor", AF203*(1/((1+$D$2)^AF$8)), )</f>
        <v>0</v>
      </c>
      <c r="AG207" s="136">
        <f>IF('Input sheet'!$E$21="Corridor", AG203*(1/((1+$D$2)^AG$8)), )</f>
        <v>0</v>
      </c>
      <c r="AH207" s="136">
        <f>IF('Input sheet'!$E$21="Corridor", AH203*(1/((1+$D$2)^AH$8)), )</f>
        <v>0</v>
      </c>
      <c r="AI207" s="136">
        <f>IF('Input sheet'!$E$21="Corridor", AI203*(1/((1+$D$2)^AI$8)), )</f>
        <v>0</v>
      </c>
      <c r="AJ207" s="137">
        <f>SUM(F207:AI207)</f>
        <v>0</v>
      </c>
    </row>
    <row r="208" spans="3:36" s="23" customFormat="1" x14ac:dyDescent="0.25">
      <c r="C208" s="25" t="s">
        <v>257</v>
      </c>
      <c r="F208" s="136">
        <f>IF('Input sheet'!$E$21="Corridor",F204*(1/((1+$D$2)^F$8)), )</f>
        <v>0</v>
      </c>
      <c r="G208" s="136">
        <f>IF('Input sheet'!$E$21="Corridor",G204*(1/((1+$D$2)^G$8)), )</f>
        <v>0</v>
      </c>
      <c r="H208" s="136">
        <f>IF('Input sheet'!$E$21="Corridor",H204*(1/((1+$D$2)^H$8)), )</f>
        <v>0</v>
      </c>
      <c r="I208" s="136">
        <f>IF('Input sheet'!$E$21="Corridor",I204*(1/((1+$D$2)^I$8)), )</f>
        <v>0</v>
      </c>
      <c r="J208" s="136">
        <f>IF('Input sheet'!$E$21="Corridor",J204*(1/((1+$D$2)^J$8)), )</f>
        <v>0</v>
      </c>
      <c r="K208" s="136">
        <f>IF('Input sheet'!$E$21="Corridor",K204*(1/((1+$D$2)^K$8)), )</f>
        <v>0</v>
      </c>
      <c r="L208" s="136">
        <f>IF('Input sheet'!$E$21="Corridor",L204*(1/((1+$D$2)^L$8)), )</f>
        <v>0</v>
      </c>
      <c r="M208" s="136">
        <f>IF('Input sheet'!$E$21="Corridor",M204*(1/((1+$D$2)^M$8)), )</f>
        <v>0</v>
      </c>
      <c r="N208" s="136">
        <f>IF('Input sheet'!$E$21="Corridor",N204*(1/((1+$D$2)^N$8)), )</f>
        <v>0</v>
      </c>
      <c r="O208" s="136">
        <f>IF('Input sheet'!$E$21="Corridor",O204*(1/((1+$D$2)^O$8)), )</f>
        <v>0</v>
      </c>
      <c r="P208" s="136">
        <f>IF('Input sheet'!$E$21="Corridor",P204*(1/((1+$D$2)^P$8)), )</f>
        <v>0</v>
      </c>
      <c r="Q208" s="136">
        <f>IF('Input sheet'!$E$21="Corridor",Q204*(1/((1+$D$2)^Q$8)), )</f>
        <v>0</v>
      </c>
      <c r="R208" s="136">
        <f>IF('Input sheet'!$E$21="Corridor",R204*(1/((1+$D$2)^R$8)), )</f>
        <v>0</v>
      </c>
      <c r="S208" s="136">
        <f>IF('Input sheet'!$E$21="Corridor",S204*(1/((1+$D$2)^S$8)), )</f>
        <v>0</v>
      </c>
      <c r="T208" s="136">
        <f>IF('Input sheet'!$E$21="Corridor",T204*(1/((1+$D$2)^T$8)), )</f>
        <v>0</v>
      </c>
      <c r="U208" s="136">
        <f>IF('Input sheet'!$E$21="Corridor",U204*(1/((1+$D$2)^U$8)), )</f>
        <v>0</v>
      </c>
      <c r="V208" s="136">
        <f>IF('Input sheet'!$E$21="Corridor",V204*(1/((1+$D$2)^V$8)), )</f>
        <v>0</v>
      </c>
      <c r="W208" s="136">
        <f>IF('Input sheet'!$E$21="Corridor",W204*(1/((1+$D$2)^W$8)), )</f>
        <v>0</v>
      </c>
      <c r="X208" s="136">
        <f>IF('Input sheet'!$E$21="Corridor",X204*(1/((1+$D$2)^X$8)), )</f>
        <v>0</v>
      </c>
      <c r="Y208" s="136">
        <f>IF('Input sheet'!$E$21="Corridor",Y204*(1/((1+$D$2)^Y$8)), )</f>
        <v>0</v>
      </c>
      <c r="Z208" s="136">
        <f>IF('Input sheet'!$E$21="Corridor",Z204*(1/((1+$D$2)^Z$8)), )</f>
        <v>0</v>
      </c>
      <c r="AA208" s="136">
        <f>IF('Input sheet'!$E$21="Corridor",AA204*(1/((1+$D$2)^AA$8)), )</f>
        <v>0</v>
      </c>
      <c r="AB208" s="136">
        <f>IF('Input sheet'!$E$21="Corridor",AB204*(1/((1+$D$2)^AB$8)), )</f>
        <v>0</v>
      </c>
      <c r="AC208" s="136">
        <f>IF('Input sheet'!$E$21="Corridor",AC204*(1/((1+$D$2)^AC$8)), )</f>
        <v>0</v>
      </c>
      <c r="AD208" s="136">
        <f>IF('Input sheet'!$E$21="Corridor",AD204*(1/((1+$D$2)^AD$8)), )</f>
        <v>0</v>
      </c>
      <c r="AE208" s="136">
        <f>IF('Input sheet'!$E$21="Corridor",AE204*(1/((1+$D$2)^AE$8)), )</f>
        <v>0</v>
      </c>
      <c r="AF208" s="136">
        <f>IF('Input sheet'!$E$21="Corridor",AF204*(1/((1+$D$2)^AF$8)), )</f>
        <v>0</v>
      </c>
      <c r="AG208" s="136">
        <f>IF('Input sheet'!$E$21="Corridor",AG204*(1/((1+$D$2)^AG$8)), )</f>
        <v>0</v>
      </c>
      <c r="AH208" s="136">
        <f>IF('Input sheet'!$E$21="Corridor",AH204*(1/((1+$D$2)^AH$8)), )</f>
        <v>0</v>
      </c>
      <c r="AI208" s="136">
        <f>IF('Input sheet'!$E$21="Corridor",AI204*(1/((1+$D$2)^AI$8)), )</f>
        <v>0</v>
      </c>
      <c r="AJ208" s="137">
        <f>SUM(F208:AI208)</f>
        <v>0</v>
      </c>
    </row>
    <row r="209" spans="3:36" s="23" customFormat="1" x14ac:dyDescent="0.25">
      <c r="C209" s="25" t="s">
        <v>258</v>
      </c>
      <c r="F209" s="136">
        <f>F208*$D$35</f>
        <v>0</v>
      </c>
      <c r="G209" s="136">
        <f t="shared" ref="G209:AI209" si="55">G208*$D$35</f>
        <v>0</v>
      </c>
      <c r="H209" s="136">
        <f t="shared" si="55"/>
        <v>0</v>
      </c>
      <c r="I209" s="136">
        <f t="shared" si="55"/>
        <v>0</v>
      </c>
      <c r="J209" s="136">
        <f t="shared" si="55"/>
        <v>0</v>
      </c>
      <c r="K209" s="136">
        <f t="shared" si="55"/>
        <v>0</v>
      </c>
      <c r="L209" s="136">
        <f t="shared" si="55"/>
        <v>0</v>
      </c>
      <c r="M209" s="136">
        <f t="shared" si="55"/>
        <v>0</v>
      </c>
      <c r="N209" s="136">
        <f t="shared" si="55"/>
        <v>0</v>
      </c>
      <c r="O209" s="136">
        <f t="shared" si="55"/>
        <v>0</v>
      </c>
      <c r="P209" s="136">
        <f t="shared" si="55"/>
        <v>0</v>
      </c>
      <c r="Q209" s="136">
        <f t="shared" si="55"/>
        <v>0</v>
      </c>
      <c r="R209" s="136">
        <f t="shared" si="55"/>
        <v>0</v>
      </c>
      <c r="S209" s="136">
        <f t="shared" si="55"/>
        <v>0</v>
      </c>
      <c r="T209" s="136">
        <f t="shared" si="55"/>
        <v>0</v>
      </c>
      <c r="U209" s="136">
        <f t="shared" si="55"/>
        <v>0</v>
      </c>
      <c r="V209" s="136">
        <f t="shared" si="55"/>
        <v>0</v>
      </c>
      <c r="W209" s="136">
        <f t="shared" si="55"/>
        <v>0</v>
      </c>
      <c r="X209" s="136">
        <f t="shared" si="55"/>
        <v>0</v>
      </c>
      <c r="Y209" s="136">
        <f t="shared" si="55"/>
        <v>0</v>
      </c>
      <c r="Z209" s="136">
        <f t="shared" si="55"/>
        <v>0</v>
      </c>
      <c r="AA209" s="136">
        <f t="shared" si="55"/>
        <v>0</v>
      </c>
      <c r="AB209" s="136">
        <f t="shared" si="55"/>
        <v>0</v>
      </c>
      <c r="AC209" s="136">
        <f t="shared" si="55"/>
        <v>0</v>
      </c>
      <c r="AD209" s="136">
        <f t="shared" si="55"/>
        <v>0</v>
      </c>
      <c r="AE209" s="136">
        <f t="shared" si="55"/>
        <v>0</v>
      </c>
      <c r="AF209" s="136">
        <f t="shared" si="55"/>
        <v>0</v>
      </c>
      <c r="AG209" s="136">
        <f t="shared" si="55"/>
        <v>0</v>
      </c>
      <c r="AH209" s="136">
        <f t="shared" si="55"/>
        <v>0</v>
      </c>
      <c r="AI209" s="136">
        <f t="shared" si="55"/>
        <v>0</v>
      </c>
      <c r="AJ209" s="137">
        <f>SUM(F209:AI209)</f>
        <v>0</v>
      </c>
    </row>
    <row r="210" spans="3:36" s="23" customFormat="1" x14ac:dyDescent="0.25">
      <c r="C210" s="25" t="s">
        <v>259</v>
      </c>
      <c r="F210" s="136">
        <f>F208*$D$36</f>
        <v>0</v>
      </c>
      <c r="G210" s="136">
        <f t="shared" ref="G210:AI210" si="56">G208*$D$36</f>
        <v>0</v>
      </c>
      <c r="H210" s="136">
        <f t="shared" si="56"/>
        <v>0</v>
      </c>
      <c r="I210" s="136">
        <f t="shared" si="56"/>
        <v>0</v>
      </c>
      <c r="J210" s="136">
        <f t="shared" si="56"/>
        <v>0</v>
      </c>
      <c r="K210" s="136">
        <f t="shared" si="56"/>
        <v>0</v>
      </c>
      <c r="L210" s="136">
        <f t="shared" si="56"/>
        <v>0</v>
      </c>
      <c r="M210" s="136">
        <f t="shared" si="56"/>
        <v>0</v>
      </c>
      <c r="N210" s="136">
        <f t="shared" si="56"/>
        <v>0</v>
      </c>
      <c r="O210" s="136">
        <f t="shared" si="56"/>
        <v>0</v>
      </c>
      <c r="P210" s="136">
        <f t="shared" si="56"/>
        <v>0</v>
      </c>
      <c r="Q210" s="136">
        <f t="shared" si="56"/>
        <v>0</v>
      </c>
      <c r="R210" s="136">
        <f t="shared" si="56"/>
        <v>0</v>
      </c>
      <c r="S210" s="136">
        <f t="shared" si="56"/>
        <v>0</v>
      </c>
      <c r="T210" s="136">
        <f t="shared" si="56"/>
        <v>0</v>
      </c>
      <c r="U210" s="136">
        <f t="shared" si="56"/>
        <v>0</v>
      </c>
      <c r="V210" s="136">
        <f t="shared" si="56"/>
        <v>0</v>
      </c>
      <c r="W210" s="136">
        <f t="shared" si="56"/>
        <v>0</v>
      </c>
      <c r="X210" s="136">
        <f t="shared" si="56"/>
        <v>0</v>
      </c>
      <c r="Y210" s="136">
        <f t="shared" si="56"/>
        <v>0</v>
      </c>
      <c r="Z210" s="136">
        <f t="shared" si="56"/>
        <v>0</v>
      </c>
      <c r="AA210" s="136">
        <f t="shared" si="56"/>
        <v>0</v>
      </c>
      <c r="AB210" s="136">
        <f t="shared" si="56"/>
        <v>0</v>
      </c>
      <c r="AC210" s="136">
        <f t="shared" si="56"/>
        <v>0</v>
      </c>
      <c r="AD210" s="136">
        <f t="shared" si="56"/>
        <v>0</v>
      </c>
      <c r="AE210" s="136">
        <f t="shared" si="56"/>
        <v>0</v>
      </c>
      <c r="AF210" s="136">
        <f t="shared" si="56"/>
        <v>0</v>
      </c>
      <c r="AG210" s="136">
        <f t="shared" si="56"/>
        <v>0</v>
      </c>
      <c r="AH210" s="136">
        <f t="shared" si="56"/>
        <v>0</v>
      </c>
      <c r="AI210" s="136">
        <f t="shared" si="56"/>
        <v>0</v>
      </c>
      <c r="AJ210" s="137">
        <f>SUM(F210:AI210)</f>
        <v>0</v>
      </c>
    </row>
    <row r="211" spans="3:36" s="23" customFormat="1" x14ac:dyDescent="0.25">
      <c r="C211" s="25" t="s">
        <v>260</v>
      </c>
      <c r="F211" s="136">
        <f>IF('Input sheet'!$E$21="Corridor",F205*(1/((1+$D$2)^F$8)), )</f>
        <v>0</v>
      </c>
      <c r="G211" s="136">
        <f>IF('Input sheet'!$E$21="Corridor",G205*(1/((1+$D$2)^G$8)), )</f>
        <v>0</v>
      </c>
      <c r="H211" s="136">
        <f>IF('Input sheet'!$E$21="Corridor",H205*(1/((1+$D$2)^H$8)), )</f>
        <v>0</v>
      </c>
      <c r="I211" s="136">
        <f>IF('Input sheet'!$E$21="Corridor",I205*(1/((1+$D$2)^I$8)), )</f>
        <v>0</v>
      </c>
      <c r="J211" s="136">
        <f>IF('Input sheet'!$E$21="Corridor",J205*(1/((1+$D$2)^J$8)), )</f>
        <v>0</v>
      </c>
      <c r="K211" s="136">
        <f>IF('Input sheet'!$E$21="Corridor",K205*(1/((1+$D$2)^K$8)), )</f>
        <v>0</v>
      </c>
      <c r="L211" s="136">
        <f>IF('Input sheet'!$E$21="Corridor",L205*(1/((1+$D$2)^L$8)), )</f>
        <v>0</v>
      </c>
      <c r="M211" s="136">
        <f>IF('Input sheet'!$E$21="Corridor",M205*(1/((1+$D$2)^M$8)), )</f>
        <v>0</v>
      </c>
      <c r="N211" s="136">
        <f>IF('Input sheet'!$E$21="Corridor",N205*(1/((1+$D$2)^N$8)), )</f>
        <v>0</v>
      </c>
      <c r="O211" s="136">
        <f>IF('Input sheet'!$E$21="Corridor",O205*(1/((1+$D$2)^O$8)), )</f>
        <v>0</v>
      </c>
      <c r="P211" s="136">
        <f>IF('Input sheet'!$E$21="Corridor",P205*(1/((1+$D$2)^P$8)), )</f>
        <v>0</v>
      </c>
      <c r="Q211" s="136">
        <f>IF('Input sheet'!$E$21="Corridor",Q205*(1/((1+$D$2)^Q$8)), )</f>
        <v>0</v>
      </c>
      <c r="R211" s="136">
        <f>IF('Input sheet'!$E$21="Corridor",R205*(1/((1+$D$2)^R$8)), )</f>
        <v>0</v>
      </c>
      <c r="S211" s="136">
        <f>IF('Input sheet'!$E$21="Corridor",S205*(1/((1+$D$2)^S$8)), )</f>
        <v>0</v>
      </c>
      <c r="T211" s="136">
        <f>IF('Input sheet'!$E$21="Corridor",T205*(1/((1+$D$2)^T$8)), )</f>
        <v>0</v>
      </c>
      <c r="U211" s="136">
        <f>IF('Input sheet'!$E$21="Corridor",U205*(1/((1+$D$2)^U$8)), )</f>
        <v>0</v>
      </c>
      <c r="V211" s="136">
        <f>IF('Input sheet'!$E$21="Corridor",V205*(1/((1+$D$2)^V$8)), )</f>
        <v>0</v>
      </c>
      <c r="W211" s="136">
        <f>IF('Input sheet'!$E$21="Corridor",W205*(1/((1+$D$2)^W$8)), )</f>
        <v>0</v>
      </c>
      <c r="X211" s="136">
        <f>IF('Input sheet'!$E$21="Corridor",X205*(1/((1+$D$2)^X$8)), )</f>
        <v>0</v>
      </c>
      <c r="Y211" s="136">
        <f>IF('Input sheet'!$E$21="Corridor",Y205*(1/((1+$D$2)^Y$8)), )</f>
        <v>0</v>
      </c>
      <c r="Z211" s="136">
        <f>IF('Input sheet'!$E$21="Corridor",Z205*(1/((1+$D$2)^Z$8)), )</f>
        <v>0</v>
      </c>
      <c r="AA211" s="136">
        <f>IF('Input sheet'!$E$21="Corridor",AA205*(1/((1+$D$2)^AA$8)), )</f>
        <v>0</v>
      </c>
      <c r="AB211" s="136">
        <f>IF('Input sheet'!$E$21="Corridor",AB205*(1/((1+$D$2)^AB$8)), )</f>
        <v>0</v>
      </c>
      <c r="AC211" s="136">
        <f>IF('Input sheet'!$E$21="Corridor",AC205*(1/((1+$D$2)^AC$8)), )</f>
        <v>0</v>
      </c>
      <c r="AD211" s="136">
        <f>IF('Input sheet'!$E$21="Corridor",AD205*(1/((1+$D$2)^AD$8)), )</f>
        <v>0</v>
      </c>
      <c r="AE211" s="136">
        <f>IF('Input sheet'!$E$21="Corridor",AE205*(1/((1+$D$2)^AE$8)), )</f>
        <v>0</v>
      </c>
      <c r="AF211" s="136">
        <f>IF('Input sheet'!$E$21="Corridor",AF205*(1/((1+$D$2)^AF$8)), )</f>
        <v>0</v>
      </c>
      <c r="AG211" s="136">
        <f>IF('Input sheet'!$E$21="Corridor",AG205*(1/((1+$D$2)^AG$8)), )</f>
        <v>0</v>
      </c>
      <c r="AH211" s="136">
        <f>IF('Input sheet'!$E$21="Corridor",AH205*(1/((1+$D$2)^AH$8)), )</f>
        <v>0</v>
      </c>
      <c r="AI211" s="136">
        <f>IF('Input sheet'!$E$21="Corridor",AI205*(1/((1+$D$2)^AI$8)), )</f>
        <v>0</v>
      </c>
      <c r="AJ211" s="137">
        <f>SUM(F211:AI211)</f>
        <v>0</v>
      </c>
    </row>
    <row r="212" spans="3:36" s="23" customFormat="1" x14ac:dyDescent="0.25"/>
    <row r="213" spans="3:36" s="23" customFormat="1" x14ac:dyDescent="0.25">
      <c r="C213" s="142" t="s">
        <v>261</v>
      </c>
      <c r="F213" s="136">
        <f>F195+F197+F199</f>
        <v>0</v>
      </c>
      <c r="G213" s="136">
        <f t="shared" ref="G213:AI214" si="57">G195+G197+G199</f>
        <v>0</v>
      </c>
      <c r="H213" s="136">
        <f t="shared" si="57"/>
        <v>0</v>
      </c>
      <c r="I213" s="136">
        <f t="shared" si="57"/>
        <v>0</v>
      </c>
      <c r="J213" s="136">
        <f t="shared" si="57"/>
        <v>0</v>
      </c>
      <c r="K213" s="136">
        <f t="shared" si="57"/>
        <v>0</v>
      </c>
      <c r="L213" s="136">
        <f t="shared" si="57"/>
        <v>0</v>
      </c>
      <c r="M213" s="136">
        <f t="shared" si="57"/>
        <v>0</v>
      </c>
      <c r="N213" s="136">
        <f t="shared" si="57"/>
        <v>0</v>
      </c>
      <c r="O213" s="136">
        <f t="shared" si="57"/>
        <v>0</v>
      </c>
      <c r="P213" s="136">
        <f t="shared" si="57"/>
        <v>0</v>
      </c>
      <c r="Q213" s="136">
        <f t="shared" si="57"/>
        <v>0</v>
      </c>
      <c r="R213" s="136">
        <f t="shared" si="57"/>
        <v>0</v>
      </c>
      <c r="S213" s="136">
        <f t="shared" si="57"/>
        <v>0</v>
      </c>
      <c r="T213" s="136">
        <f t="shared" si="57"/>
        <v>0</v>
      </c>
      <c r="U213" s="136">
        <f t="shared" si="57"/>
        <v>0</v>
      </c>
      <c r="V213" s="136">
        <f t="shared" si="57"/>
        <v>0</v>
      </c>
      <c r="W213" s="136">
        <f t="shared" si="57"/>
        <v>0</v>
      </c>
      <c r="X213" s="136">
        <f t="shared" si="57"/>
        <v>0</v>
      </c>
      <c r="Y213" s="136">
        <f t="shared" si="57"/>
        <v>0</v>
      </c>
      <c r="Z213" s="136">
        <f t="shared" si="57"/>
        <v>0</v>
      </c>
      <c r="AA213" s="136">
        <f t="shared" si="57"/>
        <v>0</v>
      </c>
      <c r="AB213" s="136">
        <f t="shared" si="57"/>
        <v>0</v>
      </c>
      <c r="AC213" s="136">
        <f t="shared" si="57"/>
        <v>0</v>
      </c>
      <c r="AD213" s="136">
        <f t="shared" si="57"/>
        <v>0</v>
      </c>
      <c r="AE213" s="136">
        <f t="shared" si="57"/>
        <v>0</v>
      </c>
      <c r="AF213" s="136">
        <f t="shared" si="57"/>
        <v>0</v>
      </c>
      <c r="AG213" s="136">
        <f t="shared" si="57"/>
        <v>0</v>
      </c>
      <c r="AH213" s="136">
        <f t="shared" si="57"/>
        <v>0</v>
      </c>
      <c r="AI213" s="136">
        <f t="shared" si="57"/>
        <v>0</v>
      </c>
    </row>
    <row r="214" spans="3:36" s="23" customFormat="1" x14ac:dyDescent="0.25">
      <c r="C214" s="142" t="s">
        <v>262</v>
      </c>
      <c r="F214" s="136">
        <f>F196+F198+F200</f>
        <v>0</v>
      </c>
      <c r="G214" s="136">
        <f t="shared" si="57"/>
        <v>0</v>
      </c>
      <c r="H214" s="136">
        <f t="shared" si="57"/>
        <v>0</v>
      </c>
      <c r="I214" s="136">
        <f t="shared" si="57"/>
        <v>0</v>
      </c>
      <c r="J214" s="136">
        <f t="shared" si="57"/>
        <v>0</v>
      </c>
      <c r="K214" s="136">
        <f t="shared" si="57"/>
        <v>0</v>
      </c>
      <c r="L214" s="136">
        <f t="shared" si="57"/>
        <v>0</v>
      </c>
      <c r="M214" s="136">
        <f t="shared" si="57"/>
        <v>0</v>
      </c>
      <c r="N214" s="136">
        <f t="shared" si="57"/>
        <v>0</v>
      </c>
      <c r="O214" s="136">
        <f t="shared" si="57"/>
        <v>0</v>
      </c>
      <c r="P214" s="136">
        <f t="shared" si="57"/>
        <v>0</v>
      </c>
      <c r="Q214" s="136">
        <f t="shared" si="57"/>
        <v>0</v>
      </c>
      <c r="R214" s="136">
        <f t="shared" si="57"/>
        <v>0</v>
      </c>
      <c r="S214" s="136">
        <f t="shared" si="57"/>
        <v>0</v>
      </c>
      <c r="T214" s="136">
        <f t="shared" si="57"/>
        <v>0</v>
      </c>
      <c r="U214" s="136">
        <f t="shared" si="57"/>
        <v>0</v>
      </c>
      <c r="V214" s="136">
        <f t="shared" si="57"/>
        <v>0</v>
      </c>
      <c r="W214" s="136">
        <f t="shared" si="57"/>
        <v>0</v>
      </c>
      <c r="X214" s="136">
        <f t="shared" si="57"/>
        <v>0</v>
      </c>
      <c r="Y214" s="136">
        <f t="shared" si="57"/>
        <v>0</v>
      </c>
      <c r="Z214" s="136">
        <f t="shared" si="57"/>
        <v>0</v>
      </c>
      <c r="AA214" s="136">
        <f t="shared" si="57"/>
        <v>0</v>
      </c>
      <c r="AB214" s="136">
        <f t="shared" si="57"/>
        <v>0</v>
      </c>
      <c r="AC214" s="136">
        <f t="shared" si="57"/>
        <v>0</v>
      </c>
      <c r="AD214" s="136">
        <f t="shared" si="57"/>
        <v>0</v>
      </c>
      <c r="AE214" s="136">
        <f t="shared" si="57"/>
        <v>0</v>
      </c>
      <c r="AF214" s="136">
        <f t="shared" si="57"/>
        <v>0</v>
      </c>
      <c r="AG214" s="136">
        <f t="shared" si="57"/>
        <v>0</v>
      </c>
      <c r="AH214" s="136">
        <f t="shared" si="57"/>
        <v>0</v>
      </c>
      <c r="AI214" s="136">
        <f t="shared" si="57"/>
        <v>0</v>
      </c>
    </row>
    <row r="215" spans="3:36" s="23" customFormat="1" x14ac:dyDescent="0.25">
      <c r="C215" s="142" t="s">
        <v>263</v>
      </c>
      <c r="F215" s="136">
        <f>SUM(F213:F214)</f>
        <v>0</v>
      </c>
      <c r="G215" s="136">
        <f t="shared" ref="G215:AI215" si="58">SUM(G213:G214)</f>
        <v>0</v>
      </c>
      <c r="H215" s="136">
        <f t="shared" si="58"/>
        <v>0</v>
      </c>
      <c r="I215" s="136">
        <f t="shared" si="58"/>
        <v>0</v>
      </c>
      <c r="J215" s="136">
        <f t="shared" si="58"/>
        <v>0</v>
      </c>
      <c r="K215" s="136">
        <f t="shared" si="58"/>
        <v>0</v>
      </c>
      <c r="L215" s="136">
        <f t="shared" si="58"/>
        <v>0</v>
      </c>
      <c r="M215" s="136">
        <f t="shared" si="58"/>
        <v>0</v>
      </c>
      <c r="N215" s="136">
        <f t="shared" si="58"/>
        <v>0</v>
      </c>
      <c r="O215" s="136">
        <f t="shared" si="58"/>
        <v>0</v>
      </c>
      <c r="P215" s="136">
        <f t="shared" si="58"/>
        <v>0</v>
      </c>
      <c r="Q215" s="136">
        <f t="shared" si="58"/>
        <v>0</v>
      </c>
      <c r="R215" s="136">
        <f t="shared" si="58"/>
        <v>0</v>
      </c>
      <c r="S215" s="136">
        <f t="shared" si="58"/>
        <v>0</v>
      </c>
      <c r="T215" s="136">
        <f t="shared" si="58"/>
        <v>0</v>
      </c>
      <c r="U215" s="136">
        <f t="shared" si="58"/>
        <v>0</v>
      </c>
      <c r="V215" s="136">
        <f t="shared" si="58"/>
        <v>0</v>
      </c>
      <c r="W215" s="136">
        <f t="shared" si="58"/>
        <v>0</v>
      </c>
      <c r="X215" s="136">
        <f t="shared" si="58"/>
        <v>0</v>
      </c>
      <c r="Y215" s="136">
        <f t="shared" si="58"/>
        <v>0</v>
      </c>
      <c r="Z215" s="136">
        <f t="shared" si="58"/>
        <v>0</v>
      </c>
      <c r="AA215" s="136">
        <f t="shared" si="58"/>
        <v>0</v>
      </c>
      <c r="AB215" s="136">
        <f t="shared" si="58"/>
        <v>0</v>
      </c>
      <c r="AC215" s="136">
        <f t="shared" si="58"/>
        <v>0</v>
      </c>
      <c r="AD215" s="136">
        <f t="shared" si="58"/>
        <v>0</v>
      </c>
      <c r="AE215" s="136">
        <f t="shared" si="58"/>
        <v>0</v>
      </c>
      <c r="AF215" s="136">
        <f t="shared" si="58"/>
        <v>0</v>
      </c>
      <c r="AG215" s="136">
        <f t="shared" si="58"/>
        <v>0</v>
      </c>
      <c r="AH215" s="136">
        <f t="shared" si="58"/>
        <v>0</v>
      </c>
      <c r="AI215" s="136">
        <f t="shared" si="58"/>
        <v>0</v>
      </c>
    </row>
    <row r="216" spans="3:36" s="23" customFormat="1" x14ac:dyDescent="0.25"/>
    <row r="217" spans="3:36" s="23" customFormat="1" x14ac:dyDescent="0.25">
      <c r="C217" s="25" t="s">
        <v>264</v>
      </c>
      <c r="F217" s="136">
        <f>IF('Input sheet'!$E$21="Corridor",F213*(1/((1+$D$2)^F$8)), )</f>
        <v>0</v>
      </c>
      <c r="G217" s="136">
        <f>IF('Input sheet'!$E$21="Corridor",G213*(1/((1+$D$2)^G$8)), )</f>
        <v>0</v>
      </c>
      <c r="H217" s="136">
        <f>IF('Input sheet'!$E$21="Corridor",H213*(1/((1+$D$2)^H$8)), )</f>
        <v>0</v>
      </c>
      <c r="I217" s="136">
        <f>IF('Input sheet'!$E$21="Corridor",I213*(1/((1+$D$2)^I$8)), )</f>
        <v>0</v>
      </c>
      <c r="J217" s="136">
        <f>IF('Input sheet'!$E$21="Corridor",J213*(1/((1+$D$2)^J$8)), )</f>
        <v>0</v>
      </c>
      <c r="K217" s="136">
        <f>IF('Input sheet'!$E$21="Corridor",K213*(1/((1+$D$2)^K$8)), )</f>
        <v>0</v>
      </c>
      <c r="L217" s="136">
        <f>IF('Input sheet'!$E$21="Corridor",L213*(1/((1+$D$2)^L$8)), )</f>
        <v>0</v>
      </c>
      <c r="M217" s="136">
        <f>IF('Input sheet'!$E$21="Corridor",M213*(1/((1+$D$2)^M$8)), )</f>
        <v>0</v>
      </c>
      <c r="N217" s="136">
        <f>IF('Input sheet'!$E$21="Corridor",N213*(1/((1+$D$2)^N$8)), )</f>
        <v>0</v>
      </c>
      <c r="O217" s="136">
        <f>IF('Input sheet'!$E$21="Corridor",O213*(1/((1+$D$2)^O$8)), )</f>
        <v>0</v>
      </c>
      <c r="P217" s="136">
        <f>IF('Input sheet'!$E$21="Corridor",P213*(1/((1+$D$2)^P$8)), )</f>
        <v>0</v>
      </c>
      <c r="Q217" s="136">
        <f>IF('Input sheet'!$E$21="Corridor",Q213*(1/((1+$D$2)^Q$8)), )</f>
        <v>0</v>
      </c>
      <c r="R217" s="136">
        <f>IF('Input sheet'!$E$21="Corridor",R213*(1/((1+$D$2)^R$8)), )</f>
        <v>0</v>
      </c>
      <c r="S217" s="136">
        <f>IF('Input sheet'!$E$21="Corridor",S213*(1/((1+$D$2)^S$8)), )</f>
        <v>0</v>
      </c>
      <c r="T217" s="136">
        <f>IF('Input sheet'!$E$21="Corridor",T213*(1/((1+$D$2)^T$8)), )</f>
        <v>0</v>
      </c>
      <c r="U217" s="136">
        <f>IF('Input sheet'!$E$21="Corridor",U213*(1/((1+$D$2)^U$8)), )</f>
        <v>0</v>
      </c>
      <c r="V217" s="136">
        <f>IF('Input sheet'!$E$21="Corridor",V213*(1/((1+$D$2)^V$8)), )</f>
        <v>0</v>
      </c>
      <c r="W217" s="136">
        <f>IF('Input sheet'!$E$21="Corridor",W213*(1/((1+$D$2)^W$8)), )</f>
        <v>0</v>
      </c>
      <c r="X217" s="136">
        <f>IF('Input sheet'!$E$21="Corridor",X213*(1/((1+$D$2)^X$8)), )</f>
        <v>0</v>
      </c>
      <c r="Y217" s="136">
        <f>IF('Input sheet'!$E$21="Corridor",Y213*(1/((1+$D$2)^Y$8)), )</f>
        <v>0</v>
      </c>
      <c r="Z217" s="136">
        <f>IF('Input sheet'!$E$21="Corridor",Z213*(1/((1+$D$2)^Z$8)), )</f>
        <v>0</v>
      </c>
      <c r="AA217" s="136">
        <f>IF('Input sheet'!$E$21="Corridor",AA213*(1/((1+$D$2)^AA$8)), )</f>
        <v>0</v>
      </c>
      <c r="AB217" s="136">
        <f>IF('Input sheet'!$E$21="Corridor",AB213*(1/((1+$D$2)^AB$8)), )</f>
        <v>0</v>
      </c>
      <c r="AC217" s="136">
        <f>IF('Input sheet'!$E$21="Corridor",AC213*(1/((1+$D$2)^AC$8)), )</f>
        <v>0</v>
      </c>
      <c r="AD217" s="136">
        <f>IF('Input sheet'!$E$21="Corridor",AD213*(1/((1+$D$2)^AD$8)), )</f>
        <v>0</v>
      </c>
      <c r="AE217" s="136">
        <f>IF('Input sheet'!$E$21="Corridor",AE213*(1/((1+$D$2)^AE$8)), )</f>
        <v>0</v>
      </c>
      <c r="AF217" s="136">
        <f>IF('Input sheet'!$E$21="Corridor",AF213*(1/((1+$D$2)^AF$8)), )</f>
        <v>0</v>
      </c>
      <c r="AG217" s="136">
        <f>IF('Input sheet'!$E$21="Corridor",AG213*(1/((1+$D$2)^AG$8)), )</f>
        <v>0</v>
      </c>
      <c r="AH217" s="136">
        <f>IF('Input sheet'!$E$21="Corridor",AH213*(1/((1+$D$2)^AH$8)), )</f>
        <v>0</v>
      </c>
      <c r="AI217" s="136">
        <f>IF('Input sheet'!$E$21="Corridor",AI213*(1/((1+$D$2)^AI$8)), )</f>
        <v>0</v>
      </c>
      <c r="AJ217" s="137">
        <f>SUM(F217:AI217)</f>
        <v>0</v>
      </c>
    </row>
    <row r="218" spans="3:36" s="23" customFormat="1" x14ac:dyDescent="0.25">
      <c r="C218" s="25" t="s">
        <v>265</v>
      </c>
      <c r="F218" s="136">
        <f>IF('Input sheet'!$E$21="Corridor",F214*(1/((1+$D$2)^F$8)), )</f>
        <v>0</v>
      </c>
      <c r="G218" s="136">
        <f>IF('Input sheet'!$E$21="Corridor",G214*(1/((1+$D$2)^G$8)), )</f>
        <v>0</v>
      </c>
      <c r="H218" s="136">
        <f>IF('Input sheet'!$E$21="Corridor",H214*(1/((1+$D$2)^H$8)), )</f>
        <v>0</v>
      </c>
      <c r="I218" s="136">
        <f>IF('Input sheet'!$E$21="Corridor",I214*(1/((1+$D$2)^I$8)), )</f>
        <v>0</v>
      </c>
      <c r="J218" s="136">
        <f>IF('Input sheet'!$E$21="Corridor",J214*(1/((1+$D$2)^J$8)), )</f>
        <v>0</v>
      </c>
      <c r="K218" s="136">
        <f>IF('Input sheet'!$E$21="Corridor",K214*(1/((1+$D$2)^K$8)), )</f>
        <v>0</v>
      </c>
      <c r="L218" s="136">
        <f>IF('Input sheet'!$E$21="Corridor",L214*(1/((1+$D$2)^L$8)), )</f>
        <v>0</v>
      </c>
      <c r="M218" s="136">
        <f>IF('Input sheet'!$E$21="Corridor",M214*(1/((1+$D$2)^M$8)), )</f>
        <v>0</v>
      </c>
      <c r="N218" s="136">
        <f>IF('Input sheet'!$E$21="Corridor",N214*(1/((1+$D$2)^N$8)), )</f>
        <v>0</v>
      </c>
      <c r="O218" s="136">
        <f>IF('Input sheet'!$E$21="Corridor",O214*(1/((1+$D$2)^O$8)), )</f>
        <v>0</v>
      </c>
      <c r="P218" s="136">
        <f>IF('Input sheet'!$E$21="Corridor",P214*(1/((1+$D$2)^P$8)), )</f>
        <v>0</v>
      </c>
      <c r="Q218" s="136">
        <f>IF('Input sheet'!$E$21="Corridor",Q214*(1/((1+$D$2)^Q$8)), )</f>
        <v>0</v>
      </c>
      <c r="R218" s="136">
        <f>IF('Input sheet'!$E$21="Corridor",R214*(1/((1+$D$2)^R$8)), )</f>
        <v>0</v>
      </c>
      <c r="S218" s="136">
        <f>IF('Input sheet'!$E$21="Corridor",S214*(1/((1+$D$2)^S$8)), )</f>
        <v>0</v>
      </c>
      <c r="T218" s="136">
        <f>IF('Input sheet'!$E$21="Corridor",T214*(1/((1+$D$2)^T$8)), )</f>
        <v>0</v>
      </c>
      <c r="U218" s="136">
        <f>IF('Input sheet'!$E$21="Corridor",U214*(1/((1+$D$2)^U$8)), )</f>
        <v>0</v>
      </c>
      <c r="V218" s="136">
        <f>IF('Input sheet'!$E$21="Corridor",V214*(1/((1+$D$2)^V$8)), )</f>
        <v>0</v>
      </c>
      <c r="W218" s="136">
        <f>IF('Input sheet'!$E$21="Corridor",W214*(1/((1+$D$2)^W$8)), )</f>
        <v>0</v>
      </c>
      <c r="X218" s="136">
        <f>IF('Input sheet'!$E$21="Corridor",X214*(1/((1+$D$2)^X$8)), )</f>
        <v>0</v>
      </c>
      <c r="Y218" s="136">
        <f>IF('Input sheet'!$E$21="Corridor",Y214*(1/((1+$D$2)^Y$8)), )</f>
        <v>0</v>
      </c>
      <c r="Z218" s="136">
        <f>IF('Input sheet'!$E$21="Corridor",Z214*(1/((1+$D$2)^Z$8)), )</f>
        <v>0</v>
      </c>
      <c r="AA218" s="136">
        <f>IF('Input sheet'!$E$21="Corridor",AA214*(1/((1+$D$2)^AA$8)), )</f>
        <v>0</v>
      </c>
      <c r="AB218" s="136">
        <f>IF('Input sheet'!$E$21="Corridor",AB214*(1/((1+$D$2)^AB$8)), )</f>
        <v>0</v>
      </c>
      <c r="AC218" s="136">
        <f>IF('Input sheet'!$E$21="Corridor",AC214*(1/((1+$D$2)^AC$8)), )</f>
        <v>0</v>
      </c>
      <c r="AD218" s="136">
        <f>IF('Input sheet'!$E$21="Corridor",AD214*(1/((1+$D$2)^AD$8)), )</f>
        <v>0</v>
      </c>
      <c r="AE218" s="136">
        <f>IF('Input sheet'!$E$21="Corridor",AE214*(1/((1+$D$2)^AE$8)), )</f>
        <v>0</v>
      </c>
      <c r="AF218" s="136">
        <f>IF('Input sheet'!$E$21="Corridor",AF214*(1/((1+$D$2)^AF$8)), )</f>
        <v>0</v>
      </c>
      <c r="AG218" s="136">
        <f>IF('Input sheet'!$E$21="Corridor",AG214*(1/((1+$D$2)^AG$8)), )</f>
        <v>0</v>
      </c>
      <c r="AH218" s="136">
        <f>IF('Input sheet'!$E$21="Corridor",AH214*(1/((1+$D$2)^AH$8)), )</f>
        <v>0</v>
      </c>
      <c r="AI218" s="136">
        <f>IF('Input sheet'!$E$21="Corridor",AI214*(1/((1+$D$2)^AI$8)), )</f>
        <v>0</v>
      </c>
      <c r="AJ218" s="137">
        <f>SUM(F218:AI218)</f>
        <v>0</v>
      </c>
    </row>
    <row r="219" spans="3:36" s="23" customFormat="1" x14ac:dyDescent="0.25">
      <c r="C219" s="25" t="s">
        <v>266</v>
      </c>
      <c r="F219" s="136">
        <f>F218*$D$35</f>
        <v>0</v>
      </c>
      <c r="G219" s="136">
        <f t="shared" ref="G219:AI219" si="59">G218*$D$35</f>
        <v>0</v>
      </c>
      <c r="H219" s="136">
        <f t="shared" si="59"/>
        <v>0</v>
      </c>
      <c r="I219" s="136">
        <f t="shared" si="59"/>
        <v>0</v>
      </c>
      <c r="J219" s="136">
        <f t="shared" si="59"/>
        <v>0</v>
      </c>
      <c r="K219" s="136">
        <f t="shared" si="59"/>
        <v>0</v>
      </c>
      <c r="L219" s="136">
        <f t="shared" si="59"/>
        <v>0</v>
      </c>
      <c r="M219" s="136">
        <f t="shared" si="59"/>
        <v>0</v>
      </c>
      <c r="N219" s="136">
        <f t="shared" si="59"/>
        <v>0</v>
      </c>
      <c r="O219" s="136">
        <f t="shared" si="59"/>
        <v>0</v>
      </c>
      <c r="P219" s="136">
        <f t="shared" si="59"/>
        <v>0</v>
      </c>
      <c r="Q219" s="136">
        <f t="shared" si="59"/>
        <v>0</v>
      </c>
      <c r="R219" s="136">
        <f t="shared" si="59"/>
        <v>0</v>
      </c>
      <c r="S219" s="136">
        <f t="shared" si="59"/>
        <v>0</v>
      </c>
      <c r="T219" s="136">
        <f t="shared" si="59"/>
        <v>0</v>
      </c>
      <c r="U219" s="136">
        <f t="shared" si="59"/>
        <v>0</v>
      </c>
      <c r="V219" s="136">
        <f t="shared" si="59"/>
        <v>0</v>
      </c>
      <c r="W219" s="136">
        <f t="shared" si="59"/>
        <v>0</v>
      </c>
      <c r="X219" s="136">
        <f t="shared" si="59"/>
        <v>0</v>
      </c>
      <c r="Y219" s="136">
        <f t="shared" si="59"/>
        <v>0</v>
      </c>
      <c r="Z219" s="136">
        <f t="shared" si="59"/>
        <v>0</v>
      </c>
      <c r="AA219" s="136">
        <f t="shared" si="59"/>
        <v>0</v>
      </c>
      <c r="AB219" s="136">
        <f t="shared" si="59"/>
        <v>0</v>
      </c>
      <c r="AC219" s="136">
        <f t="shared" si="59"/>
        <v>0</v>
      </c>
      <c r="AD219" s="136">
        <f t="shared" si="59"/>
        <v>0</v>
      </c>
      <c r="AE219" s="136">
        <f t="shared" si="59"/>
        <v>0</v>
      </c>
      <c r="AF219" s="136">
        <f t="shared" si="59"/>
        <v>0</v>
      </c>
      <c r="AG219" s="136">
        <f t="shared" si="59"/>
        <v>0</v>
      </c>
      <c r="AH219" s="136">
        <f t="shared" si="59"/>
        <v>0</v>
      </c>
      <c r="AI219" s="136">
        <f t="shared" si="59"/>
        <v>0</v>
      </c>
      <c r="AJ219" s="137">
        <f>SUM(F219:AI219)</f>
        <v>0</v>
      </c>
    </row>
    <row r="220" spans="3:36" s="23" customFormat="1" x14ac:dyDescent="0.25">
      <c r="C220" s="25" t="s">
        <v>267</v>
      </c>
      <c r="F220" s="136">
        <f>F218*$D$36</f>
        <v>0</v>
      </c>
      <c r="G220" s="136">
        <f t="shared" ref="G220:AI220" si="60">G218*$D$36</f>
        <v>0</v>
      </c>
      <c r="H220" s="136">
        <f t="shared" si="60"/>
        <v>0</v>
      </c>
      <c r="I220" s="136">
        <f t="shared" si="60"/>
        <v>0</v>
      </c>
      <c r="J220" s="136">
        <f t="shared" si="60"/>
        <v>0</v>
      </c>
      <c r="K220" s="136">
        <f t="shared" si="60"/>
        <v>0</v>
      </c>
      <c r="L220" s="136">
        <f t="shared" si="60"/>
        <v>0</v>
      </c>
      <c r="M220" s="136">
        <f t="shared" si="60"/>
        <v>0</v>
      </c>
      <c r="N220" s="136">
        <f t="shared" si="60"/>
        <v>0</v>
      </c>
      <c r="O220" s="136">
        <f t="shared" si="60"/>
        <v>0</v>
      </c>
      <c r="P220" s="136">
        <f t="shared" si="60"/>
        <v>0</v>
      </c>
      <c r="Q220" s="136">
        <f t="shared" si="60"/>
        <v>0</v>
      </c>
      <c r="R220" s="136">
        <f t="shared" si="60"/>
        <v>0</v>
      </c>
      <c r="S220" s="136">
        <f t="shared" si="60"/>
        <v>0</v>
      </c>
      <c r="T220" s="136">
        <f t="shared" si="60"/>
        <v>0</v>
      </c>
      <c r="U220" s="136">
        <f t="shared" si="60"/>
        <v>0</v>
      </c>
      <c r="V220" s="136">
        <f t="shared" si="60"/>
        <v>0</v>
      </c>
      <c r="W220" s="136">
        <f t="shared" si="60"/>
        <v>0</v>
      </c>
      <c r="X220" s="136">
        <f t="shared" si="60"/>
        <v>0</v>
      </c>
      <c r="Y220" s="136">
        <f t="shared" si="60"/>
        <v>0</v>
      </c>
      <c r="Z220" s="136">
        <f t="shared" si="60"/>
        <v>0</v>
      </c>
      <c r="AA220" s="136">
        <f t="shared" si="60"/>
        <v>0</v>
      </c>
      <c r="AB220" s="136">
        <f t="shared" si="60"/>
        <v>0</v>
      </c>
      <c r="AC220" s="136">
        <f t="shared" si="60"/>
        <v>0</v>
      </c>
      <c r="AD220" s="136">
        <f t="shared" si="60"/>
        <v>0</v>
      </c>
      <c r="AE220" s="136">
        <f t="shared" si="60"/>
        <v>0</v>
      </c>
      <c r="AF220" s="136">
        <f t="shared" si="60"/>
        <v>0</v>
      </c>
      <c r="AG220" s="136">
        <f t="shared" si="60"/>
        <v>0</v>
      </c>
      <c r="AH220" s="136">
        <f t="shared" si="60"/>
        <v>0</v>
      </c>
      <c r="AI220" s="136">
        <f t="shared" si="60"/>
        <v>0</v>
      </c>
      <c r="AJ220" s="137">
        <f>SUM(F220:AI220)</f>
        <v>0</v>
      </c>
    </row>
    <row r="221" spans="3:36" s="23" customFormat="1" x14ac:dyDescent="0.25">
      <c r="C221" s="25" t="s">
        <v>268</v>
      </c>
      <c r="F221" s="136">
        <f>IF('Input sheet'!$E$21="Corridor",F215*(1/((1+$D$2)^F$8)), )</f>
        <v>0</v>
      </c>
      <c r="G221" s="136">
        <f>IF('Input sheet'!$E$21="Corridor",G215*(1/((1+$D$2)^G$8)), )</f>
        <v>0</v>
      </c>
      <c r="H221" s="136">
        <f>IF('Input sheet'!$E$21="Corridor",H215*(1/((1+$D$2)^H$8)), )</f>
        <v>0</v>
      </c>
      <c r="I221" s="136">
        <f>IF('Input sheet'!$E$21="Corridor",I215*(1/((1+$D$2)^I$8)), )</f>
        <v>0</v>
      </c>
      <c r="J221" s="136">
        <f>IF('Input sheet'!$E$21="Corridor",J215*(1/((1+$D$2)^J$8)), )</f>
        <v>0</v>
      </c>
      <c r="K221" s="136">
        <f>IF('Input sheet'!$E$21="Corridor",K215*(1/((1+$D$2)^K$8)), )</f>
        <v>0</v>
      </c>
      <c r="L221" s="136">
        <f>IF('Input sheet'!$E$21="Corridor",L215*(1/((1+$D$2)^L$8)), )</f>
        <v>0</v>
      </c>
      <c r="M221" s="136">
        <f>IF('Input sheet'!$E$21="Corridor",M215*(1/((1+$D$2)^M$8)), )</f>
        <v>0</v>
      </c>
      <c r="N221" s="136">
        <f>IF('Input sheet'!$E$21="Corridor",N215*(1/((1+$D$2)^N$8)), )</f>
        <v>0</v>
      </c>
      <c r="O221" s="136">
        <f>IF('Input sheet'!$E$21="Corridor",O215*(1/((1+$D$2)^O$8)), )</f>
        <v>0</v>
      </c>
      <c r="P221" s="136">
        <f>IF('Input sheet'!$E$21="Corridor",P215*(1/((1+$D$2)^P$8)), )</f>
        <v>0</v>
      </c>
      <c r="Q221" s="136">
        <f>IF('Input sheet'!$E$21="Corridor",Q215*(1/((1+$D$2)^Q$8)), )</f>
        <v>0</v>
      </c>
      <c r="R221" s="136">
        <f>IF('Input sheet'!$E$21="Corridor",R215*(1/((1+$D$2)^R$8)), )</f>
        <v>0</v>
      </c>
      <c r="S221" s="136">
        <f>IF('Input sheet'!$E$21="Corridor",S215*(1/((1+$D$2)^S$8)), )</f>
        <v>0</v>
      </c>
      <c r="T221" s="136">
        <f>IF('Input sheet'!$E$21="Corridor",T215*(1/((1+$D$2)^T$8)), )</f>
        <v>0</v>
      </c>
      <c r="U221" s="136">
        <f>IF('Input sheet'!$E$21="Corridor",U215*(1/((1+$D$2)^U$8)), )</f>
        <v>0</v>
      </c>
      <c r="V221" s="136">
        <f>IF('Input sheet'!$E$21="Corridor",V215*(1/((1+$D$2)^V$8)), )</f>
        <v>0</v>
      </c>
      <c r="W221" s="136">
        <f>IF('Input sheet'!$E$21="Corridor",W215*(1/((1+$D$2)^W$8)), )</f>
        <v>0</v>
      </c>
      <c r="X221" s="136">
        <f>IF('Input sheet'!$E$21="Corridor",X215*(1/((1+$D$2)^X$8)), )</f>
        <v>0</v>
      </c>
      <c r="Y221" s="136">
        <f>IF('Input sheet'!$E$21="Corridor",Y215*(1/((1+$D$2)^Y$8)), )</f>
        <v>0</v>
      </c>
      <c r="Z221" s="136">
        <f>IF('Input sheet'!$E$21="Corridor",Z215*(1/((1+$D$2)^Z$8)), )</f>
        <v>0</v>
      </c>
      <c r="AA221" s="136">
        <f>IF('Input sheet'!$E$21="Corridor",AA215*(1/((1+$D$2)^AA$8)), )</f>
        <v>0</v>
      </c>
      <c r="AB221" s="136">
        <f>IF('Input sheet'!$E$21="Corridor",AB215*(1/((1+$D$2)^AB$8)), )</f>
        <v>0</v>
      </c>
      <c r="AC221" s="136">
        <f>IF('Input sheet'!$E$21="Corridor",AC215*(1/((1+$D$2)^AC$8)), )</f>
        <v>0</v>
      </c>
      <c r="AD221" s="136">
        <f>IF('Input sheet'!$E$21="Corridor",AD215*(1/((1+$D$2)^AD$8)), )</f>
        <v>0</v>
      </c>
      <c r="AE221" s="136">
        <f>IF('Input sheet'!$E$21="Corridor",AE215*(1/((1+$D$2)^AE$8)), )</f>
        <v>0</v>
      </c>
      <c r="AF221" s="136">
        <f>IF('Input sheet'!$E$21="Corridor",AF215*(1/((1+$D$2)^AF$8)), )</f>
        <v>0</v>
      </c>
      <c r="AG221" s="136">
        <f>IF('Input sheet'!$E$21="Corridor",AG215*(1/((1+$D$2)^AG$8)), )</f>
        <v>0</v>
      </c>
      <c r="AH221" s="136">
        <f>IF('Input sheet'!$E$21="Corridor",AH215*(1/((1+$D$2)^AH$8)), )</f>
        <v>0</v>
      </c>
      <c r="AI221" s="136">
        <f>IF('Input sheet'!$E$21="Corridor",AI215*(1/((1+$D$2)^AI$8)), )</f>
        <v>0</v>
      </c>
      <c r="AJ221" s="137">
        <f>SUM(F221:AI221)</f>
        <v>0</v>
      </c>
    </row>
    <row r="222" spans="3:36" s="23" customFormat="1" x14ac:dyDescent="0.25"/>
    <row r="223" spans="3:36" s="23" customFormat="1" x14ac:dyDescent="0.25">
      <c r="C223" s="138" t="s">
        <v>161</v>
      </c>
      <c r="D223" s="143">
        <v>1000000</v>
      </c>
    </row>
    <row r="236" spans="39:41" x14ac:dyDescent="0.25">
      <c r="AM236" s="20"/>
      <c r="AN236" s="20"/>
      <c r="AO236" s="20"/>
    </row>
  </sheetData>
  <mergeCells count="2">
    <mergeCell ref="D107:K107"/>
    <mergeCell ref="D118:K1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829B4-4658-4ACF-8D7D-EF1F52FC6FB3}">
  <sheetPr>
    <tabColor rgb="FF92D050"/>
  </sheetPr>
  <dimension ref="B1:AO229"/>
  <sheetViews>
    <sheetView workbookViewId="0"/>
  </sheetViews>
  <sheetFormatPr defaultRowHeight="15" x14ac:dyDescent="0.25"/>
  <cols>
    <col min="1" max="1" width="9.140625" style="208"/>
    <col min="2" max="2" width="25.140625" style="208" bestFit="1" customWidth="1"/>
    <col min="3" max="3" width="83.140625" style="208" bestFit="1" customWidth="1"/>
    <col min="4" max="4" width="14.85546875" style="208" customWidth="1"/>
    <col min="5" max="6" width="13.28515625" style="208" bestFit="1" customWidth="1"/>
    <col min="7" max="35" width="12.140625" style="208" bestFit="1" customWidth="1"/>
    <col min="36" max="36" width="11.140625" style="208" bestFit="1" customWidth="1"/>
    <col min="37" max="38" width="14.28515625" style="208" bestFit="1" customWidth="1"/>
    <col min="39" max="39" width="15.28515625" style="208" bestFit="1" customWidth="1"/>
    <col min="40" max="41" width="14.28515625" style="208" bestFit="1" customWidth="1"/>
    <col min="42" max="16384" width="9.140625" style="208"/>
  </cols>
  <sheetData>
    <row r="1" spans="2:36" x14ac:dyDescent="0.25">
      <c r="B1" s="16" t="s">
        <v>110</v>
      </c>
      <c r="C1" s="16" t="s">
        <v>386</v>
      </c>
      <c r="D1" s="26" t="s">
        <v>100</v>
      </c>
      <c r="E1" s="16" t="s">
        <v>385</v>
      </c>
    </row>
    <row r="2" spans="2:36" x14ac:dyDescent="0.25">
      <c r="B2" s="16" t="s">
        <v>58</v>
      </c>
      <c r="C2" s="16" t="s">
        <v>58</v>
      </c>
      <c r="D2" s="120">
        <f>'Input sheet'!E11</f>
        <v>0.04</v>
      </c>
    </row>
    <row r="3" spans="2:36" s="199" customFormat="1" x14ac:dyDescent="0.25">
      <c r="B3" s="16"/>
      <c r="C3" s="16"/>
      <c r="D3" s="120"/>
    </row>
    <row r="4" spans="2:36" s="199" customFormat="1" x14ac:dyDescent="0.25">
      <c r="B4" s="16" t="s">
        <v>455</v>
      </c>
      <c r="C4" s="16" t="s">
        <v>456</v>
      </c>
      <c r="D4" s="120"/>
    </row>
    <row r="5" spans="2:36" s="199" customFormat="1" x14ac:dyDescent="0.25">
      <c r="B5" s="16"/>
      <c r="C5" s="208" t="s">
        <v>447</v>
      </c>
      <c r="D5" s="166" cm="1">
        <f t="array" ref="D5">IF('Input sheet'!$E$12 &gt; LOOKUP(2, 1/(Indexation!C:C), Indexation!B:B),  LOOKUP(2, 1/(Indexation!C:C), Indexation!B:B), 'Input sheet'!$E$12)</f>
        <v>2021</v>
      </c>
    </row>
    <row r="6" spans="2:36" s="199" customFormat="1" x14ac:dyDescent="0.25">
      <c r="B6" s="16"/>
      <c r="C6" s="208" t="s">
        <v>453</v>
      </c>
      <c r="D6" s="166" cm="1">
        <f t="array" ref="D6">IF('Input sheet'!$E$12 &gt; LOOKUP(2, 1/(Indexation!H:H), Indexation!G:G),  LOOKUP(2, 1/(Indexation!H:H), Indexation!G:G), 'Input sheet'!$E$12)</f>
        <v>2021</v>
      </c>
    </row>
    <row r="7" spans="2:36" x14ac:dyDescent="0.25">
      <c r="D7" s="33"/>
      <c r="F7" s="16" t="s">
        <v>66</v>
      </c>
    </row>
    <row r="8" spans="2:36" x14ac:dyDescent="0.25">
      <c r="B8" s="16" t="s">
        <v>91</v>
      </c>
      <c r="C8" s="16" t="s">
        <v>408</v>
      </c>
      <c r="D8" s="26" t="s">
        <v>100</v>
      </c>
      <c r="F8" s="16">
        <v>1</v>
      </c>
      <c r="G8" s="16">
        <f>F8+1</f>
        <v>2</v>
      </c>
      <c r="H8" s="16">
        <f t="shared" ref="H8:AI8" si="0">G8+1</f>
        <v>3</v>
      </c>
      <c r="I8" s="16">
        <f t="shared" si="0"/>
        <v>4</v>
      </c>
      <c r="J8" s="16">
        <f t="shared" si="0"/>
        <v>5</v>
      </c>
      <c r="K8" s="16">
        <f t="shared" si="0"/>
        <v>6</v>
      </c>
      <c r="L8" s="16">
        <f t="shared" si="0"/>
        <v>7</v>
      </c>
      <c r="M8" s="16">
        <f t="shared" si="0"/>
        <v>8</v>
      </c>
      <c r="N8" s="16">
        <f t="shared" si="0"/>
        <v>9</v>
      </c>
      <c r="O8" s="16">
        <f t="shared" si="0"/>
        <v>10</v>
      </c>
      <c r="P8" s="16">
        <f t="shared" si="0"/>
        <v>11</v>
      </c>
      <c r="Q8" s="16">
        <f t="shared" si="0"/>
        <v>12</v>
      </c>
      <c r="R8" s="16">
        <f t="shared" si="0"/>
        <v>13</v>
      </c>
      <c r="S8" s="16">
        <f t="shared" si="0"/>
        <v>14</v>
      </c>
      <c r="T8" s="16">
        <f t="shared" si="0"/>
        <v>15</v>
      </c>
      <c r="U8" s="16">
        <f t="shared" si="0"/>
        <v>16</v>
      </c>
      <c r="V8" s="16">
        <f t="shared" si="0"/>
        <v>17</v>
      </c>
      <c r="W8" s="16">
        <f t="shared" si="0"/>
        <v>18</v>
      </c>
      <c r="X8" s="16">
        <f t="shared" si="0"/>
        <v>19</v>
      </c>
      <c r="Y8" s="16">
        <f t="shared" si="0"/>
        <v>20</v>
      </c>
      <c r="Z8" s="16">
        <f t="shared" si="0"/>
        <v>21</v>
      </c>
      <c r="AA8" s="16">
        <f t="shared" si="0"/>
        <v>22</v>
      </c>
      <c r="AB8" s="16">
        <f t="shared" si="0"/>
        <v>23</v>
      </c>
      <c r="AC8" s="16">
        <f t="shared" si="0"/>
        <v>24</v>
      </c>
      <c r="AD8" s="16">
        <f t="shared" si="0"/>
        <v>25</v>
      </c>
      <c r="AE8" s="16">
        <f t="shared" si="0"/>
        <v>26</v>
      </c>
      <c r="AF8" s="16">
        <f t="shared" si="0"/>
        <v>27</v>
      </c>
      <c r="AG8" s="16">
        <f t="shared" si="0"/>
        <v>28</v>
      </c>
      <c r="AH8" s="16">
        <f t="shared" si="0"/>
        <v>29</v>
      </c>
      <c r="AI8" s="16">
        <f t="shared" si="0"/>
        <v>30</v>
      </c>
      <c r="AJ8" s="29" t="s">
        <v>85</v>
      </c>
    </row>
    <row r="9" spans="2:36" x14ac:dyDescent="0.25">
      <c r="C9" s="208" t="s">
        <v>120</v>
      </c>
      <c r="D9" s="121">
        <f>'Input sheet'!E15</f>
        <v>100000000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f>SUM(F9:AI9)+D9</f>
        <v>100000000</v>
      </c>
    </row>
    <row r="10" spans="2:36" x14ac:dyDescent="0.25">
      <c r="C10" s="208" t="s">
        <v>121</v>
      </c>
      <c r="D10" s="123">
        <f>AJ10</f>
        <v>183860.14039626933</v>
      </c>
      <c r="F10" s="32">
        <f>INDEX('Input sheet'!$J$8:$J$37,MATCH(F8,'Input sheet'!$I$8:$I$37))*(1/((1+$D$2)^F$8))</f>
        <v>10576.923076923076</v>
      </c>
      <c r="G10" s="32">
        <f>INDEX('Input sheet'!$J$8:$J$37,MATCH(G8,'Input sheet'!$I$8:$I$37))*(1/((1+$D$2)^G$8))</f>
        <v>10170.118343195265</v>
      </c>
      <c r="H10" s="32">
        <f>INDEX('Input sheet'!$J$8:$J$37,MATCH(H8,'Input sheet'!$I$8:$I$37))*(1/((1+$D$2)^H$8))</f>
        <v>9778.9599453800638</v>
      </c>
      <c r="I10" s="32">
        <f>INDEX('Input sheet'!$J$8:$J$37,MATCH(I8,'Input sheet'!$I$8:$I$37))*(1/((1+$D$2)^I$8))</f>
        <v>9402.8461013269825</v>
      </c>
      <c r="J10" s="32">
        <f>INDEX('Input sheet'!$J$8:$J$37,MATCH(J8,'Input sheet'!$I$8:$I$37))*(1/((1+$D$2)^J$8))</f>
        <v>9041.1981743528668</v>
      </c>
      <c r="K10" s="32">
        <f>INDEX('Input sheet'!$J$8:$J$37,MATCH(K8,'Input sheet'!$I$8:$I$37))*(1/((1+$D$2)^K$8))</f>
        <v>8693.4597830316034</v>
      </c>
      <c r="L10" s="32">
        <f>INDEX('Input sheet'!$J$8:$J$37,MATCH(L8,'Input sheet'!$I$8:$I$37))*(1/((1+$D$2)^L$8))</f>
        <v>8359.0959452226962</v>
      </c>
      <c r="M10" s="32">
        <f>INDEX('Input sheet'!$J$8:$J$37,MATCH(M8,'Input sheet'!$I$8:$I$37))*(1/((1+$D$2)^M$8))</f>
        <v>8037.592255021822</v>
      </c>
      <c r="N10" s="32">
        <f>INDEX('Input sheet'!$J$8:$J$37,MATCH(N8,'Input sheet'!$I$8:$I$37))*(1/((1+$D$2)^N$8))</f>
        <v>7728.4540913671353</v>
      </c>
      <c r="O10" s="32">
        <f>INDEX('Input sheet'!$J$8:$J$37,MATCH(O8,'Input sheet'!$I$8:$I$37))*(1/((1+$D$2)^O$8))</f>
        <v>7431.2058570837835</v>
      </c>
      <c r="P10" s="32">
        <f>INDEX('Input sheet'!$J$8:$J$37,MATCH(P8,'Input sheet'!$I$8:$I$37))*(1/((1+$D$2)^P$8))</f>
        <v>7145.3902471959473</v>
      </c>
      <c r="Q10" s="32">
        <f>INDEX('Input sheet'!$J$8:$J$37,MATCH(Q8,'Input sheet'!$I$8:$I$37))*(1/((1+$D$2)^Q$8))</f>
        <v>6870.5675453807162</v>
      </c>
      <c r="R10" s="32">
        <f>INDEX('Input sheet'!$J$8:$J$37,MATCH(R8,'Input sheet'!$I$8:$I$37))*(1/((1+$D$2)^R$8))</f>
        <v>6606.3149474814581</v>
      </c>
      <c r="S10" s="32">
        <f>INDEX('Input sheet'!$J$8:$J$37,MATCH(S8,'Input sheet'!$I$8:$I$37))*(1/((1+$D$2)^S$8))</f>
        <v>0</v>
      </c>
      <c r="T10" s="32">
        <f>INDEX('Input sheet'!$J$8:$J$37,MATCH(T8,'Input sheet'!$I$8:$I$37))*(1/((1+$D$2)^T$8))</f>
        <v>6107.9095298460225</v>
      </c>
      <c r="U10" s="32">
        <f>INDEX('Input sheet'!$J$8:$J$37,MATCH(U8,'Input sheet'!$I$8:$I$37))*(1/((1+$D$2)^U$8))</f>
        <v>5872.9899325442511</v>
      </c>
      <c r="V10" s="32">
        <f>INDEX('Input sheet'!$J$8:$J$37,MATCH(V8,'Input sheet'!$I$8:$I$37))*(1/((1+$D$2)^V$8))</f>
        <v>5647.1057043694727</v>
      </c>
      <c r="W10" s="32">
        <f>INDEX('Input sheet'!$J$8:$J$37,MATCH(W8,'Input sheet'!$I$8:$I$37))*(1/((1+$D$2)^W$8))</f>
        <v>5429.9093311244924</v>
      </c>
      <c r="X10" s="32">
        <f>INDEX('Input sheet'!$J$8:$J$37,MATCH(X8,'Input sheet'!$I$8:$I$37))*(1/((1+$D$2)^X$8))</f>
        <v>5221.0666645427809</v>
      </c>
      <c r="Y10" s="32">
        <f>INDEX('Input sheet'!$J$8:$J$37,MATCH(Y8,'Input sheet'!$I$8:$I$37))*(1/((1+$D$2)^Y$8))</f>
        <v>5020.2564082142126</v>
      </c>
      <c r="Z10" s="32">
        <f>INDEX('Input sheet'!$J$8:$J$37,MATCH(Z8,'Input sheet'!$I$8:$I$37))*(1/((1+$D$2)^Z$8))</f>
        <v>4827.1696232828954</v>
      </c>
      <c r="AA10" s="32">
        <f>INDEX('Input sheet'!$J$8:$J$37,MATCH(AA8,'Input sheet'!$I$8:$I$37))*(1/((1+$D$2)^AA$8))</f>
        <v>4641.5092531566306</v>
      </c>
      <c r="AB10" s="32">
        <f>INDEX('Input sheet'!$J$8:$J$37,MATCH(AB8,'Input sheet'!$I$8:$I$37))*(1/((1+$D$2)^AB$8))</f>
        <v>4462.9896664967609</v>
      </c>
      <c r="AC10" s="32">
        <f>INDEX('Input sheet'!$J$8:$J$37,MATCH(AC8,'Input sheet'!$I$8:$I$37))*(1/((1+$D$2)^AC$8))</f>
        <v>4291.3362177853469</v>
      </c>
      <c r="AD10" s="32">
        <f>INDEX('Input sheet'!$J$8:$J$37,MATCH(AD8,'Input sheet'!$I$8:$I$37))*(1/((1+$D$2)^AD$8))</f>
        <v>4126.2848247936017</v>
      </c>
      <c r="AE10" s="32">
        <f>INDEX('Input sheet'!$J$8:$J$37,MATCH(AE8,'Input sheet'!$I$8:$I$37))*(1/((1+$D$2)^AE$8))</f>
        <v>3967.5815623015405</v>
      </c>
      <c r="AF10" s="32">
        <f>INDEX('Input sheet'!$J$8:$J$37,MATCH(AF8,'Input sheet'!$I$8:$I$37))*(1/((1+$D$2)^AF$8))</f>
        <v>3814.9822714437887</v>
      </c>
      <c r="AG10" s="32">
        <f>INDEX('Input sheet'!$J$8:$J$37,MATCH(AG8,'Input sheet'!$I$8:$I$37))*(1/((1+$D$2)^AG$8))</f>
        <v>3668.2521840805653</v>
      </c>
      <c r="AH10" s="32">
        <f>INDEX('Input sheet'!$J$8:$J$37,MATCH(AH8,'Input sheet'!$I$8:$I$37))*(1/((1+$D$2)^AH$8))</f>
        <v>3527.1655616159278</v>
      </c>
      <c r="AI10" s="32">
        <f>INDEX('Input sheet'!$J$8:$J$37,MATCH(AI8,'Input sheet'!$I$8:$I$37))*(1/((1+$D$2)^AI$8))</f>
        <v>3391.5053477076235</v>
      </c>
      <c r="AJ10" s="32">
        <f>SUM(F10:AI10)</f>
        <v>183860.14039626933</v>
      </c>
    </row>
    <row r="11" spans="2:36" x14ac:dyDescent="0.25">
      <c r="C11" s="16" t="s">
        <v>106</v>
      </c>
      <c r="D11" s="121">
        <f>AJ11</f>
        <v>100183860.14039627</v>
      </c>
      <c r="F11" s="32">
        <f t="shared" ref="F11:AJ11" si="1">SUM(F9:F10)</f>
        <v>10576.923076923076</v>
      </c>
      <c r="G11" s="32">
        <f t="shared" si="1"/>
        <v>10170.118343195265</v>
      </c>
      <c r="H11" s="32">
        <f t="shared" si="1"/>
        <v>9778.9599453800638</v>
      </c>
      <c r="I11" s="32">
        <f t="shared" si="1"/>
        <v>9402.8461013269825</v>
      </c>
      <c r="J11" s="32">
        <f t="shared" si="1"/>
        <v>9041.1981743528668</v>
      </c>
      <c r="K11" s="32">
        <f t="shared" si="1"/>
        <v>8693.4597830316034</v>
      </c>
      <c r="L11" s="32">
        <f t="shared" si="1"/>
        <v>8359.0959452226962</v>
      </c>
      <c r="M11" s="32">
        <f t="shared" si="1"/>
        <v>8037.592255021822</v>
      </c>
      <c r="N11" s="32">
        <f t="shared" si="1"/>
        <v>7728.4540913671353</v>
      </c>
      <c r="O11" s="32">
        <f t="shared" si="1"/>
        <v>7431.2058570837835</v>
      </c>
      <c r="P11" s="32">
        <f t="shared" si="1"/>
        <v>7145.3902471959473</v>
      </c>
      <c r="Q11" s="32">
        <f t="shared" si="1"/>
        <v>6870.5675453807162</v>
      </c>
      <c r="R11" s="32">
        <f t="shared" si="1"/>
        <v>6606.3149474814581</v>
      </c>
      <c r="S11" s="32">
        <f t="shared" si="1"/>
        <v>0</v>
      </c>
      <c r="T11" s="32">
        <f t="shared" si="1"/>
        <v>6107.9095298460225</v>
      </c>
      <c r="U11" s="32">
        <f t="shared" si="1"/>
        <v>5872.9899325442511</v>
      </c>
      <c r="V11" s="32">
        <f t="shared" si="1"/>
        <v>5647.1057043694727</v>
      </c>
      <c r="W11" s="32">
        <f t="shared" si="1"/>
        <v>5429.9093311244924</v>
      </c>
      <c r="X11" s="32">
        <f t="shared" si="1"/>
        <v>5221.0666645427809</v>
      </c>
      <c r="Y11" s="32">
        <f t="shared" si="1"/>
        <v>5020.2564082142126</v>
      </c>
      <c r="Z11" s="32">
        <f t="shared" si="1"/>
        <v>4827.1696232828954</v>
      </c>
      <c r="AA11" s="32">
        <f t="shared" si="1"/>
        <v>4641.5092531566306</v>
      </c>
      <c r="AB11" s="32">
        <f t="shared" si="1"/>
        <v>4462.9896664967609</v>
      </c>
      <c r="AC11" s="32">
        <f t="shared" si="1"/>
        <v>4291.3362177853469</v>
      </c>
      <c r="AD11" s="32">
        <f t="shared" si="1"/>
        <v>4126.2848247936017</v>
      </c>
      <c r="AE11" s="32">
        <f t="shared" si="1"/>
        <v>3967.5815623015405</v>
      </c>
      <c r="AF11" s="32">
        <f t="shared" si="1"/>
        <v>3814.9822714437887</v>
      </c>
      <c r="AG11" s="32">
        <f t="shared" si="1"/>
        <v>3668.2521840805653</v>
      </c>
      <c r="AH11" s="32">
        <f t="shared" si="1"/>
        <v>3527.1655616159278</v>
      </c>
      <c r="AI11" s="32">
        <f t="shared" si="1"/>
        <v>3391.5053477076235</v>
      </c>
      <c r="AJ11" s="32">
        <f t="shared" si="1"/>
        <v>100183860.14039627</v>
      </c>
    </row>
    <row r="12" spans="2:36" x14ac:dyDescent="0.25">
      <c r="C12" s="16"/>
      <c r="D12" s="12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</row>
    <row r="13" spans="2:36" x14ac:dyDescent="0.25">
      <c r="B13" s="16" t="s">
        <v>92</v>
      </c>
      <c r="C13" s="16" t="s">
        <v>387</v>
      </c>
      <c r="D13" s="33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</row>
    <row r="14" spans="2:36" s="199" customFormat="1" x14ac:dyDescent="0.25">
      <c r="C14" s="199" t="s">
        <v>249</v>
      </c>
      <c r="D14" s="123">
        <f>AJ14</f>
        <v>-10939.80738962461</v>
      </c>
      <c r="F14" s="122">
        <f>(INDEX('Input sheet'!$M$8:$M$37,MATCH(F8,'Input sheet'!$L$8:$L$37,0))-INDEX('Input sheet'!$J$8:$J$37,MATCH(F8,'Input sheet'!$I$8:$I$37,0)))*(1/((1+$D$2)^F$8))</f>
        <v>-961.53846153846143</v>
      </c>
      <c r="G14" s="122">
        <f>(INDEX('Input sheet'!$M$8:$M$37,MATCH(G8,'Input sheet'!$L$8:$L$37,0))-INDEX('Input sheet'!$J$8:$J$37,MATCH(G8,'Input sheet'!$I$8:$I$37,0)))*(1/((1+$D$2)^G$8))</f>
        <v>-924.55621301775136</v>
      </c>
      <c r="H14" s="122">
        <f>(INDEX('Input sheet'!$M$8:$M$37,MATCH(H8,'Input sheet'!$L$8:$L$37,0))-INDEX('Input sheet'!$J$8:$J$37,MATCH(H8,'Input sheet'!$I$8:$I$37,0)))*(1/((1+$D$2)^H$8))</f>
        <v>-888.9963586709149</v>
      </c>
      <c r="I14" s="122">
        <f>(INDEX('Input sheet'!$M$8:$M$37,MATCH(I8,'Input sheet'!$L$8:$L$37,0))-INDEX('Input sheet'!$J$8:$J$37,MATCH(I8,'Input sheet'!$I$8:$I$37,0)))*(1/((1+$D$2)^I$8))</f>
        <v>-854.80419102972576</v>
      </c>
      <c r="J14" s="122">
        <f>(INDEX('Input sheet'!$M$8:$M$37,MATCH(J8,'Input sheet'!$L$8:$L$37,0))-INDEX('Input sheet'!$J$8:$J$37,MATCH(J8,'Input sheet'!$I$8:$I$37,0)))*(1/((1+$D$2)^J$8))</f>
        <v>-821.92710675935155</v>
      </c>
      <c r="K14" s="122">
        <f>(INDEX('Input sheet'!$M$8:$M$37,MATCH(K8,'Input sheet'!$L$8:$L$37,0))-INDEX('Input sheet'!$J$8:$J$37,MATCH(K8,'Input sheet'!$I$8:$I$37,0)))*(1/((1+$D$2)^K$8))</f>
        <v>-790.31452573014576</v>
      </c>
      <c r="L14" s="122">
        <f>(INDEX('Input sheet'!$M$8:$M$37,MATCH(L8,'Input sheet'!$L$8:$L$37,0))-INDEX('Input sheet'!$J$8:$J$37,MATCH(L8,'Input sheet'!$I$8:$I$37,0)))*(1/((1+$D$2)^L$8))</f>
        <v>-759.91781320206326</v>
      </c>
      <c r="M14" s="122">
        <f>(INDEX('Input sheet'!$M$8:$M$37,MATCH(M8,'Input sheet'!$L$8:$L$37,0))-INDEX('Input sheet'!$J$8:$J$37,MATCH(M8,'Input sheet'!$I$8:$I$37,0)))*(1/((1+$D$2)^M$8))</f>
        <v>-730.69020500198383</v>
      </c>
      <c r="N14" s="122">
        <f>(INDEX('Input sheet'!$M$8:$M$37,MATCH(N8,'Input sheet'!$L$8:$L$37,0))-INDEX('Input sheet'!$J$8:$J$37,MATCH(N8,'Input sheet'!$I$8:$I$37,0)))*(1/((1+$D$2)^N$8))</f>
        <v>-702.58673557883048</v>
      </c>
      <c r="O14" s="122">
        <f>(INDEX('Input sheet'!$M$8:$M$37,MATCH(O8,'Input sheet'!$L$8:$L$37,0))-INDEX('Input sheet'!$J$8:$J$37,MATCH(O8,'Input sheet'!$I$8:$I$37,0)))*(1/((1+$D$2)^O$8))</f>
        <v>-675.56416882579856</v>
      </c>
      <c r="P14" s="122">
        <f>(INDEX('Input sheet'!$M$8:$M$37,MATCH(P8,'Input sheet'!$L$8:$L$37,0))-INDEX('Input sheet'!$J$8:$J$37,MATCH(P8,'Input sheet'!$I$8:$I$37,0)))*(1/((1+$D$2)^P$8))</f>
        <v>-649.58093156326788</v>
      </c>
      <c r="Q14" s="122">
        <f>(INDEX('Input sheet'!$M$8:$M$37,MATCH(Q8,'Input sheet'!$L$8:$L$37,0))-INDEX('Input sheet'!$J$8:$J$37,MATCH(Q8,'Input sheet'!$I$8:$I$37,0)))*(1/((1+$D$2)^Q$8))</f>
        <v>-624.59704958006512</v>
      </c>
      <c r="R14" s="122">
        <f>(INDEX('Input sheet'!$M$8:$M$37,MATCH(R8,'Input sheet'!$L$8:$L$37,0))-INDEX('Input sheet'!$J$8:$J$37,MATCH(R8,'Input sheet'!$I$8:$I$37,0)))*(1/((1+$D$2)^R$8))</f>
        <v>-600.57408613467805</v>
      </c>
      <c r="S14" s="122">
        <f>(INDEX('Input sheet'!$M$8:$M$37,MATCH(S8,'Input sheet'!$L$8:$L$37,0))-INDEX('Input sheet'!$J$8:$J$37,MATCH(S8,'Input sheet'!$I$8:$I$37,0)))*(1/((1+$D$2)^S$8))</f>
        <v>5774.7508282180579</v>
      </c>
      <c r="T14" s="122">
        <f>(INDEX('Input sheet'!$M$8:$M$37,MATCH(T8,'Input sheet'!$L$8:$L$37,0))-INDEX('Input sheet'!$J$8:$J$37,MATCH(T8,'Input sheet'!$I$8:$I$37,0)))*(1/((1+$D$2)^T$8))</f>
        <v>-555.26450271327474</v>
      </c>
      <c r="U14" s="122">
        <f>(INDEX('Input sheet'!$M$8:$M$37,MATCH(U8,'Input sheet'!$L$8:$L$37,0))-INDEX('Input sheet'!$J$8:$J$37,MATCH(U8,'Input sheet'!$I$8:$I$37,0)))*(1/((1+$D$2)^U$8))</f>
        <v>-533.908175685841</v>
      </c>
      <c r="V14" s="122">
        <f>(INDEX('Input sheet'!$M$8:$M$37,MATCH(V8,'Input sheet'!$L$8:$L$37,0))-INDEX('Input sheet'!$J$8:$J$37,MATCH(V8,'Input sheet'!$I$8:$I$37,0)))*(1/((1+$D$2)^V$8))</f>
        <v>-513.37324585177021</v>
      </c>
      <c r="W14" s="122">
        <f>(INDEX('Input sheet'!$M$8:$M$37,MATCH(W8,'Input sheet'!$L$8:$L$37,0))-INDEX('Input sheet'!$J$8:$J$37,MATCH(W8,'Input sheet'!$I$8:$I$37,0)))*(1/((1+$D$2)^W$8))</f>
        <v>-493.62812101131749</v>
      </c>
      <c r="X14" s="122">
        <f>(INDEX('Input sheet'!$M$8:$M$37,MATCH(X8,'Input sheet'!$L$8:$L$37,0))-INDEX('Input sheet'!$J$8:$J$37,MATCH(X8,'Input sheet'!$I$8:$I$37,0)))*(1/((1+$D$2)^X$8))</f>
        <v>-474.64242404934373</v>
      </c>
      <c r="Y14" s="122">
        <f>(INDEX('Input sheet'!$M$8:$M$37,MATCH(Y8,'Input sheet'!$L$8:$L$37,0))-INDEX('Input sheet'!$J$8:$J$37,MATCH(Y8,'Input sheet'!$I$8:$I$37,0)))*(1/((1+$D$2)^Y$8))</f>
        <v>-456.38694620129206</v>
      </c>
      <c r="Z14" s="122">
        <f>(INDEX('Input sheet'!$M$8:$M$37,MATCH(Z8,'Input sheet'!$L$8:$L$37,0))-INDEX('Input sheet'!$J$8:$J$37,MATCH(Z8,'Input sheet'!$I$8:$I$37,0)))*(1/((1+$D$2)^Z$8))</f>
        <v>-438.83360211662688</v>
      </c>
      <c r="AA14" s="122">
        <f>(INDEX('Input sheet'!$M$8:$M$37,MATCH(AA8,'Input sheet'!$L$8:$L$37,0))-INDEX('Input sheet'!$J$8:$J$37,MATCH(AA8,'Input sheet'!$I$8:$I$37,0)))*(1/((1+$D$2)^AA$8))</f>
        <v>-421.9553866506028</v>
      </c>
      <c r="AB14" s="122">
        <f>(INDEX('Input sheet'!$M$8:$M$37,MATCH(AB8,'Input sheet'!$L$8:$L$37,0))-INDEX('Input sheet'!$J$8:$J$37,MATCH(AB8,'Input sheet'!$I$8:$I$37,0)))*(1/((1+$D$2)^AB$8))</f>
        <v>-405.72633331788734</v>
      </c>
      <c r="AC14" s="122">
        <f>(INDEX('Input sheet'!$M$8:$M$37,MATCH(AC8,'Input sheet'!$L$8:$L$37,0))-INDEX('Input sheet'!$J$8:$J$37,MATCH(AC8,'Input sheet'!$I$8:$I$37,0)))*(1/((1+$D$2)^AC$8))</f>
        <v>-390.12147434412242</v>
      </c>
      <c r="AD14" s="122">
        <f>(INDEX('Input sheet'!$M$8:$M$37,MATCH(AD8,'Input sheet'!$L$8:$L$37,0))-INDEX('Input sheet'!$J$8:$J$37,MATCH(AD8,'Input sheet'!$I$8:$I$37,0)))*(1/((1+$D$2)^AD$8))</f>
        <v>-375.11680225396378</v>
      </c>
      <c r="AE14" s="122">
        <f>(INDEX('Input sheet'!$M$8:$M$37,MATCH(AE8,'Input sheet'!$L$8:$L$37,0))-INDEX('Input sheet'!$J$8:$J$37,MATCH(AE8,'Input sheet'!$I$8:$I$37,0)))*(1/((1+$D$2)^AE$8))</f>
        <v>-360.68923293650369</v>
      </c>
      <c r="AF14" s="122">
        <f>(INDEX('Input sheet'!$M$8:$M$37,MATCH(AF8,'Input sheet'!$L$8:$L$37,0))-INDEX('Input sheet'!$J$8:$J$37,MATCH(AF8,'Input sheet'!$I$8:$I$37,0)))*(1/((1+$D$2)^AF$8))</f>
        <v>-346.81657013125351</v>
      </c>
      <c r="AG14" s="122">
        <f>(INDEX('Input sheet'!$M$8:$M$37,MATCH(AG8,'Input sheet'!$L$8:$L$37,0))-INDEX('Input sheet'!$J$8:$J$37,MATCH(AG8,'Input sheet'!$I$8:$I$37,0)))*(1/((1+$D$2)^AG$8))</f>
        <v>-333.47747128005142</v>
      </c>
      <c r="AH14" s="122">
        <f>(INDEX('Input sheet'!$M$8:$M$37,MATCH(AH8,'Input sheet'!$L$8:$L$37,0))-INDEX('Input sheet'!$J$8:$J$37,MATCH(AH8,'Input sheet'!$I$8:$I$37,0)))*(1/((1+$D$2)^AH$8))</f>
        <v>-320.65141469235709</v>
      </c>
      <c r="AI14" s="122">
        <f>(INDEX('Input sheet'!$M$8:$M$37,MATCH(AI8,'Input sheet'!$L$8:$L$37,0))-INDEX('Input sheet'!$J$8:$J$37,MATCH(AI8,'Input sheet'!$I$8:$I$37,0)))*(1/((1+$D$2)^AI$8))</f>
        <v>-308.31866797342036</v>
      </c>
      <c r="AJ14" s="122">
        <f>SUM(F14:AI14)</f>
        <v>-10939.80738962461</v>
      </c>
    </row>
    <row r="15" spans="2:36" x14ac:dyDescent="0.25">
      <c r="C15" s="208" t="s">
        <v>87</v>
      </c>
      <c r="D15" s="123">
        <f>AJ15</f>
        <v>0</v>
      </c>
      <c r="F15" s="32">
        <f t="shared" ref="F15:AI15" si="2">IFERROR(F65*(1/((1+$D$2)^F8)),"")</f>
        <v>0</v>
      </c>
      <c r="G15" s="32">
        <f t="shared" si="2"/>
        <v>0</v>
      </c>
      <c r="H15" s="32">
        <f t="shared" si="2"/>
        <v>0</v>
      </c>
      <c r="I15" s="32">
        <f t="shared" si="2"/>
        <v>0</v>
      </c>
      <c r="J15" s="32">
        <f t="shared" si="2"/>
        <v>0</v>
      </c>
      <c r="K15" s="32">
        <f t="shared" si="2"/>
        <v>0</v>
      </c>
      <c r="L15" s="32">
        <f t="shared" si="2"/>
        <v>0</v>
      </c>
      <c r="M15" s="32">
        <f t="shared" si="2"/>
        <v>0</v>
      </c>
      <c r="N15" s="32">
        <f t="shared" si="2"/>
        <v>0</v>
      </c>
      <c r="O15" s="32">
        <f t="shared" si="2"/>
        <v>0</v>
      </c>
      <c r="P15" s="32">
        <f t="shared" si="2"/>
        <v>0</v>
      </c>
      <c r="Q15" s="32">
        <f t="shared" si="2"/>
        <v>0</v>
      </c>
      <c r="R15" s="32">
        <f t="shared" si="2"/>
        <v>0</v>
      </c>
      <c r="S15" s="32">
        <f t="shared" si="2"/>
        <v>0</v>
      </c>
      <c r="T15" s="32">
        <f t="shared" si="2"/>
        <v>0</v>
      </c>
      <c r="U15" s="32">
        <f t="shared" si="2"/>
        <v>0</v>
      </c>
      <c r="V15" s="32">
        <f t="shared" si="2"/>
        <v>0</v>
      </c>
      <c r="W15" s="32">
        <f t="shared" si="2"/>
        <v>0</v>
      </c>
      <c r="X15" s="32">
        <f t="shared" si="2"/>
        <v>0</v>
      </c>
      <c r="Y15" s="32">
        <f t="shared" si="2"/>
        <v>0</v>
      </c>
      <c r="Z15" s="32">
        <f t="shared" si="2"/>
        <v>0</v>
      </c>
      <c r="AA15" s="32">
        <f t="shared" si="2"/>
        <v>0</v>
      </c>
      <c r="AB15" s="32">
        <f t="shared" si="2"/>
        <v>0</v>
      </c>
      <c r="AC15" s="32">
        <f t="shared" si="2"/>
        <v>0</v>
      </c>
      <c r="AD15" s="32">
        <f t="shared" si="2"/>
        <v>0</v>
      </c>
      <c r="AE15" s="32">
        <f t="shared" si="2"/>
        <v>0</v>
      </c>
      <c r="AF15" s="32">
        <f t="shared" si="2"/>
        <v>0</v>
      </c>
      <c r="AG15" s="32">
        <f t="shared" si="2"/>
        <v>0</v>
      </c>
      <c r="AH15" s="32">
        <f t="shared" si="2"/>
        <v>0</v>
      </c>
      <c r="AI15" s="32">
        <f t="shared" si="2"/>
        <v>0</v>
      </c>
      <c r="AJ15" s="32">
        <f t="shared" ref="AJ15:AJ20" si="3">SUM(F15:AI15)</f>
        <v>0</v>
      </c>
    </row>
    <row r="16" spans="2:36" x14ac:dyDescent="0.25">
      <c r="C16" s="208" t="s">
        <v>83</v>
      </c>
      <c r="D16" s="123">
        <f t="shared" ref="D16:D21" si="4">AJ16</f>
        <v>0</v>
      </c>
      <c r="F16" s="32">
        <f>IFERROR(F90*(1/((1+$D$2)^F8)),"")</f>
        <v>0</v>
      </c>
      <c r="G16" s="32">
        <f t="shared" ref="G16:AI16" si="5">IFERROR(G90*(1/((1+$D$2)^G8)),"")</f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32">
        <f t="shared" si="5"/>
        <v>0</v>
      </c>
      <c r="P16" s="32">
        <f t="shared" si="5"/>
        <v>0</v>
      </c>
      <c r="Q16" s="32">
        <f t="shared" si="5"/>
        <v>0</v>
      </c>
      <c r="R16" s="32">
        <f t="shared" si="5"/>
        <v>0</v>
      </c>
      <c r="S16" s="32">
        <f t="shared" si="5"/>
        <v>0</v>
      </c>
      <c r="T16" s="32">
        <f t="shared" si="5"/>
        <v>0</v>
      </c>
      <c r="U16" s="32">
        <f t="shared" si="5"/>
        <v>0</v>
      </c>
      <c r="V16" s="32">
        <f t="shared" si="5"/>
        <v>0</v>
      </c>
      <c r="W16" s="32">
        <f t="shared" si="5"/>
        <v>0</v>
      </c>
      <c r="X16" s="32">
        <f t="shared" si="5"/>
        <v>0</v>
      </c>
      <c r="Y16" s="32">
        <f t="shared" si="5"/>
        <v>0</v>
      </c>
      <c r="Z16" s="32">
        <f t="shared" si="5"/>
        <v>0</v>
      </c>
      <c r="AA16" s="32">
        <f t="shared" si="5"/>
        <v>0</v>
      </c>
      <c r="AB16" s="32">
        <f t="shared" si="5"/>
        <v>0</v>
      </c>
      <c r="AC16" s="32">
        <f t="shared" si="5"/>
        <v>0</v>
      </c>
      <c r="AD16" s="32">
        <f t="shared" si="5"/>
        <v>0</v>
      </c>
      <c r="AE16" s="32">
        <f t="shared" si="5"/>
        <v>0</v>
      </c>
      <c r="AF16" s="32">
        <f t="shared" si="5"/>
        <v>0</v>
      </c>
      <c r="AG16" s="32">
        <f t="shared" si="5"/>
        <v>0</v>
      </c>
      <c r="AH16" s="32">
        <f t="shared" si="5"/>
        <v>0</v>
      </c>
      <c r="AI16" s="32">
        <f t="shared" si="5"/>
        <v>0</v>
      </c>
      <c r="AJ16" s="32">
        <f t="shared" si="3"/>
        <v>0</v>
      </c>
    </row>
    <row r="17" spans="2:41" x14ac:dyDescent="0.25">
      <c r="C17" s="208" t="s">
        <v>56</v>
      </c>
      <c r="D17" s="123">
        <f t="shared" si="4"/>
        <v>0</v>
      </c>
      <c r="F17" s="32">
        <f t="shared" ref="F17:AI17" si="6">IFERROR(F128*(1/((1+$D$2)^F8)),"")</f>
        <v>0</v>
      </c>
      <c r="G17" s="32">
        <f t="shared" si="6"/>
        <v>0</v>
      </c>
      <c r="H17" s="32">
        <f t="shared" si="6"/>
        <v>0</v>
      </c>
      <c r="I17" s="32">
        <f t="shared" si="6"/>
        <v>0</v>
      </c>
      <c r="J17" s="32">
        <f t="shared" si="6"/>
        <v>0</v>
      </c>
      <c r="K17" s="32">
        <f t="shared" si="6"/>
        <v>0</v>
      </c>
      <c r="L17" s="32">
        <f t="shared" si="6"/>
        <v>0</v>
      </c>
      <c r="M17" s="32">
        <f t="shared" si="6"/>
        <v>0</v>
      </c>
      <c r="N17" s="32">
        <f t="shared" si="6"/>
        <v>0</v>
      </c>
      <c r="O17" s="32">
        <f t="shared" si="6"/>
        <v>0</v>
      </c>
      <c r="P17" s="32">
        <f t="shared" si="6"/>
        <v>0</v>
      </c>
      <c r="Q17" s="32">
        <f t="shared" si="6"/>
        <v>0</v>
      </c>
      <c r="R17" s="32">
        <f t="shared" si="6"/>
        <v>0</v>
      </c>
      <c r="S17" s="32">
        <f t="shared" si="6"/>
        <v>0</v>
      </c>
      <c r="T17" s="32">
        <f t="shared" si="6"/>
        <v>0</v>
      </c>
      <c r="U17" s="32">
        <f t="shared" si="6"/>
        <v>0</v>
      </c>
      <c r="V17" s="32">
        <f t="shared" si="6"/>
        <v>0</v>
      </c>
      <c r="W17" s="32">
        <f t="shared" si="6"/>
        <v>0</v>
      </c>
      <c r="X17" s="32">
        <f t="shared" si="6"/>
        <v>0</v>
      </c>
      <c r="Y17" s="32">
        <f t="shared" si="6"/>
        <v>0</v>
      </c>
      <c r="Z17" s="32">
        <f t="shared" si="6"/>
        <v>0</v>
      </c>
      <c r="AA17" s="32">
        <f t="shared" si="6"/>
        <v>0</v>
      </c>
      <c r="AB17" s="32">
        <f t="shared" si="6"/>
        <v>0</v>
      </c>
      <c r="AC17" s="32">
        <f t="shared" si="6"/>
        <v>0</v>
      </c>
      <c r="AD17" s="32">
        <f t="shared" si="6"/>
        <v>0</v>
      </c>
      <c r="AE17" s="32">
        <f t="shared" si="6"/>
        <v>0</v>
      </c>
      <c r="AF17" s="32">
        <f t="shared" si="6"/>
        <v>0</v>
      </c>
      <c r="AG17" s="32">
        <f t="shared" si="6"/>
        <v>0</v>
      </c>
      <c r="AH17" s="32">
        <f t="shared" si="6"/>
        <v>0</v>
      </c>
      <c r="AI17" s="32">
        <f t="shared" si="6"/>
        <v>0</v>
      </c>
      <c r="AJ17" s="32">
        <f t="shared" si="3"/>
        <v>0</v>
      </c>
    </row>
    <row r="18" spans="2:41" x14ac:dyDescent="0.25">
      <c r="C18" s="208" t="s">
        <v>57</v>
      </c>
      <c r="D18" s="123">
        <f t="shared" si="4"/>
        <v>0</v>
      </c>
      <c r="F18" s="32">
        <f t="shared" ref="F18:AI18" si="7">IFERROR(F149*(1/((1+$D$2)^F8)),"")</f>
        <v>0</v>
      </c>
      <c r="G18" s="32">
        <f t="shared" si="7"/>
        <v>0</v>
      </c>
      <c r="H18" s="32">
        <f t="shared" si="7"/>
        <v>0</v>
      </c>
      <c r="I18" s="32">
        <f t="shared" si="7"/>
        <v>0</v>
      </c>
      <c r="J18" s="32">
        <f t="shared" si="7"/>
        <v>0</v>
      </c>
      <c r="K18" s="32">
        <f t="shared" si="7"/>
        <v>0</v>
      </c>
      <c r="L18" s="32">
        <f t="shared" si="7"/>
        <v>0</v>
      </c>
      <c r="M18" s="32">
        <f t="shared" si="7"/>
        <v>0</v>
      </c>
      <c r="N18" s="32">
        <f t="shared" si="7"/>
        <v>0</v>
      </c>
      <c r="O18" s="32">
        <f t="shared" si="7"/>
        <v>0</v>
      </c>
      <c r="P18" s="32">
        <f t="shared" si="7"/>
        <v>0</v>
      </c>
      <c r="Q18" s="32">
        <f t="shared" si="7"/>
        <v>0</v>
      </c>
      <c r="R18" s="32">
        <f t="shared" si="7"/>
        <v>0</v>
      </c>
      <c r="S18" s="32">
        <f t="shared" si="7"/>
        <v>0</v>
      </c>
      <c r="T18" s="32">
        <f t="shared" si="7"/>
        <v>0</v>
      </c>
      <c r="U18" s="32">
        <f t="shared" si="7"/>
        <v>0</v>
      </c>
      <c r="V18" s="32">
        <f t="shared" si="7"/>
        <v>0</v>
      </c>
      <c r="W18" s="32">
        <f t="shared" si="7"/>
        <v>0</v>
      </c>
      <c r="X18" s="32">
        <f t="shared" si="7"/>
        <v>0</v>
      </c>
      <c r="Y18" s="32">
        <f t="shared" si="7"/>
        <v>0</v>
      </c>
      <c r="Z18" s="32">
        <f t="shared" si="7"/>
        <v>0</v>
      </c>
      <c r="AA18" s="32">
        <f t="shared" si="7"/>
        <v>0</v>
      </c>
      <c r="AB18" s="32">
        <f t="shared" si="7"/>
        <v>0</v>
      </c>
      <c r="AC18" s="32">
        <f t="shared" si="7"/>
        <v>0</v>
      </c>
      <c r="AD18" s="32">
        <f t="shared" si="7"/>
        <v>0</v>
      </c>
      <c r="AE18" s="32">
        <f t="shared" si="7"/>
        <v>0</v>
      </c>
      <c r="AF18" s="32">
        <f t="shared" si="7"/>
        <v>0</v>
      </c>
      <c r="AG18" s="32">
        <f t="shared" si="7"/>
        <v>0</v>
      </c>
      <c r="AH18" s="32">
        <f t="shared" si="7"/>
        <v>0</v>
      </c>
      <c r="AI18" s="32">
        <f t="shared" si="7"/>
        <v>0</v>
      </c>
      <c r="AJ18" s="32">
        <f t="shared" si="3"/>
        <v>0</v>
      </c>
      <c r="AN18" s="32"/>
      <c r="AO18" s="32"/>
    </row>
    <row r="19" spans="2:41" x14ac:dyDescent="0.25">
      <c r="C19" s="35" t="s">
        <v>252</v>
      </c>
      <c r="D19" s="123">
        <f t="shared" si="4"/>
        <v>0</v>
      </c>
      <c r="F19" s="32">
        <f t="shared" ref="F19:AI19" si="8">IFERROR(F201*(1/((1+$D$2)^F8)),"")</f>
        <v>0</v>
      </c>
      <c r="G19" s="32">
        <f t="shared" si="8"/>
        <v>0</v>
      </c>
      <c r="H19" s="32">
        <f t="shared" si="8"/>
        <v>0</v>
      </c>
      <c r="I19" s="32">
        <f t="shared" si="8"/>
        <v>0</v>
      </c>
      <c r="J19" s="32">
        <f t="shared" si="8"/>
        <v>0</v>
      </c>
      <c r="K19" s="32">
        <f t="shared" si="8"/>
        <v>0</v>
      </c>
      <c r="L19" s="32">
        <f t="shared" si="8"/>
        <v>0</v>
      </c>
      <c r="M19" s="32">
        <f t="shared" si="8"/>
        <v>0</v>
      </c>
      <c r="N19" s="32">
        <f t="shared" si="8"/>
        <v>0</v>
      </c>
      <c r="O19" s="32">
        <f t="shared" si="8"/>
        <v>0</v>
      </c>
      <c r="P19" s="32">
        <f t="shared" si="8"/>
        <v>0</v>
      </c>
      <c r="Q19" s="32">
        <f t="shared" si="8"/>
        <v>0</v>
      </c>
      <c r="R19" s="32">
        <f t="shared" si="8"/>
        <v>0</v>
      </c>
      <c r="S19" s="32">
        <f t="shared" si="8"/>
        <v>0</v>
      </c>
      <c r="T19" s="32">
        <f t="shared" si="8"/>
        <v>0</v>
      </c>
      <c r="U19" s="32">
        <f t="shared" si="8"/>
        <v>0</v>
      </c>
      <c r="V19" s="32">
        <f t="shared" si="8"/>
        <v>0</v>
      </c>
      <c r="W19" s="32">
        <f t="shared" si="8"/>
        <v>0</v>
      </c>
      <c r="X19" s="32">
        <f t="shared" si="8"/>
        <v>0</v>
      </c>
      <c r="Y19" s="32">
        <f t="shared" si="8"/>
        <v>0</v>
      </c>
      <c r="Z19" s="32">
        <f t="shared" si="8"/>
        <v>0</v>
      </c>
      <c r="AA19" s="32">
        <f t="shared" si="8"/>
        <v>0</v>
      </c>
      <c r="AB19" s="32">
        <f t="shared" si="8"/>
        <v>0</v>
      </c>
      <c r="AC19" s="32">
        <f t="shared" si="8"/>
        <v>0</v>
      </c>
      <c r="AD19" s="32">
        <f t="shared" si="8"/>
        <v>0</v>
      </c>
      <c r="AE19" s="32">
        <f t="shared" si="8"/>
        <v>0</v>
      </c>
      <c r="AF19" s="32">
        <f t="shared" si="8"/>
        <v>0</v>
      </c>
      <c r="AG19" s="32">
        <f t="shared" si="8"/>
        <v>0</v>
      </c>
      <c r="AH19" s="32">
        <f t="shared" si="8"/>
        <v>0</v>
      </c>
      <c r="AI19" s="32">
        <f t="shared" si="8"/>
        <v>0</v>
      </c>
      <c r="AJ19" s="32">
        <f t="shared" si="3"/>
        <v>0</v>
      </c>
    </row>
    <row r="20" spans="2:41" x14ac:dyDescent="0.25">
      <c r="C20" s="208" t="s">
        <v>115</v>
      </c>
      <c r="D20" s="123">
        <f t="shared" si="4"/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122">
        <f>'Input sheet'!E15*(('Input sheet'!$E$18-'Model - Rural Free-Flow'!AI8)/'Input sheet'!$E$18)*(1/((1+$D$2)^AI8))</f>
        <v>0</v>
      </c>
      <c r="AJ20" s="32">
        <f t="shared" si="3"/>
        <v>0</v>
      </c>
    </row>
    <row r="21" spans="2:41" x14ac:dyDescent="0.25">
      <c r="C21" s="16" t="s">
        <v>86</v>
      </c>
      <c r="D21" s="123">
        <f t="shared" si="4"/>
        <v>-10939.80738962461</v>
      </c>
      <c r="F21" s="32">
        <f>SUM(F14:F20)</f>
        <v>-961.53846153846143</v>
      </c>
      <c r="G21" s="32">
        <f t="shared" ref="G21:AJ21" si="9">SUM(G14:G20)</f>
        <v>-924.55621301775136</v>
      </c>
      <c r="H21" s="32">
        <f t="shared" si="9"/>
        <v>-888.9963586709149</v>
      </c>
      <c r="I21" s="32">
        <f t="shared" si="9"/>
        <v>-854.80419102972576</v>
      </c>
      <c r="J21" s="32">
        <f t="shared" si="9"/>
        <v>-821.92710675935155</v>
      </c>
      <c r="K21" s="32">
        <f t="shared" si="9"/>
        <v>-790.31452573014576</v>
      </c>
      <c r="L21" s="32">
        <f t="shared" si="9"/>
        <v>-759.91781320206326</v>
      </c>
      <c r="M21" s="32">
        <f t="shared" si="9"/>
        <v>-730.69020500198383</v>
      </c>
      <c r="N21" s="32">
        <f t="shared" si="9"/>
        <v>-702.58673557883048</v>
      </c>
      <c r="O21" s="32">
        <f t="shared" si="9"/>
        <v>-675.56416882579856</v>
      </c>
      <c r="P21" s="32">
        <f t="shared" si="9"/>
        <v>-649.58093156326788</v>
      </c>
      <c r="Q21" s="32">
        <f t="shared" si="9"/>
        <v>-624.59704958006512</v>
      </c>
      <c r="R21" s="32">
        <f t="shared" si="9"/>
        <v>-600.57408613467805</v>
      </c>
      <c r="S21" s="32">
        <f t="shared" si="9"/>
        <v>5774.7508282180579</v>
      </c>
      <c r="T21" s="32">
        <f t="shared" si="9"/>
        <v>-555.26450271327474</v>
      </c>
      <c r="U21" s="32">
        <f t="shared" si="9"/>
        <v>-533.908175685841</v>
      </c>
      <c r="V21" s="32">
        <f t="shared" si="9"/>
        <v>-513.37324585177021</v>
      </c>
      <c r="W21" s="32">
        <f t="shared" si="9"/>
        <v>-493.62812101131749</v>
      </c>
      <c r="X21" s="32">
        <f t="shared" si="9"/>
        <v>-474.64242404934373</v>
      </c>
      <c r="Y21" s="32">
        <f t="shared" si="9"/>
        <v>-456.38694620129206</v>
      </c>
      <c r="Z21" s="32">
        <f t="shared" si="9"/>
        <v>-438.83360211662688</v>
      </c>
      <c r="AA21" s="32">
        <f t="shared" si="9"/>
        <v>-421.9553866506028</v>
      </c>
      <c r="AB21" s="32">
        <f t="shared" si="9"/>
        <v>-405.72633331788734</v>
      </c>
      <c r="AC21" s="32">
        <f t="shared" si="9"/>
        <v>-390.12147434412242</v>
      </c>
      <c r="AD21" s="32">
        <f t="shared" si="9"/>
        <v>-375.11680225396378</v>
      </c>
      <c r="AE21" s="32">
        <f t="shared" si="9"/>
        <v>-360.68923293650369</v>
      </c>
      <c r="AF21" s="32">
        <f t="shared" si="9"/>
        <v>-346.81657013125351</v>
      </c>
      <c r="AG21" s="32">
        <f t="shared" si="9"/>
        <v>-333.47747128005142</v>
      </c>
      <c r="AH21" s="32">
        <f t="shared" si="9"/>
        <v>-320.65141469235709</v>
      </c>
      <c r="AI21" s="32">
        <f t="shared" si="9"/>
        <v>-308.31866797342036</v>
      </c>
      <c r="AJ21" s="32">
        <f t="shared" si="9"/>
        <v>-10939.80738962461</v>
      </c>
    </row>
    <row r="22" spans="2:41" x14ac:dyDescent="0.25">
      <c r="C22" s="16"/>
      <c r="D22" s="121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</row>
    <row r="23" spans="2:41" x14ac:dyDescent="0.25">
      <c r="C23" s="16" t="s">
        <v>271</v>
      </c>
      <c r="D23" s="121">
        <f>D21-D11</f>
        <v>-100194799.9477859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43">
        <f>AJ21-AJ11</f>
        <v>-100194799.9477859</v>
      </c>
    </row>
    <row r="24" spans="2:41" x14ac:dyDescent="0.25">
      <c r="C24" s="16"/>
      <c r="D24" s="121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</row>
    <row r="25" spans="2:41" x14ac:dyDescent="0.25">
      <c r="C25" s="16" t="s">
        <v>367</v>
      </c>
      <c r="D25" s="167">
        <f>D21/D11</f>
        <v>-1.0919730358057392E-4</v>
      </c>
      <c r="AJ25" s="39">
        <f>AJ21/AJ11</f>
        <v>-1.0919730358057392E-4</v>
      </c>
    </row>
    <row r="26" spans="2:41" x14ac:dyDescent="0.25">
      <c r="D26" s="121"/>
    </row>
    <row r="27" spans="2:41" x14ac:dyDescent="0.25">
      <c r="B27" s="16" t="s">
        <v>87</v>
      </c>
      <c r="C27" s="16" t="s">
        <v>90</v>
      </c>
      <c r="D27" s="121"/>
    </row>
    <row r="28" spans="2:41" x14ac:dyDescent="0.25">
      <c r="B28" s="16"/>
      <c r="C28" s="208" t="s">
        <v>88</v>
      </c>
      <c r="D28" s="121"/>
    </row>
    <row r="29" spans="2:41" x14ac:dyDescent="0.25">
      <c r="C29" s="208" t="s">
        <v>295</v>
      </c>
      <c r="D29" s="121">
        <f>'Input sheet'!E22</f>
        <v>1000</v>
      </c>
      <c r="F29" s="20">
        <f>D29</f>
        <v>1000</v>
      </c>
      <c r="G29" s="20">
        <f>F29*(1+$D$32)</f>
        <v>1020</v>
      </c>
      <c r="H29" s="20">
        <f>G29*(1+$D$32)</f>
        <v>1040.4000000000001</v>
      </c>
      <c r="I29" s="20">
        <f t="shared" ref="I29:AI29" si="10">H29*(1+$D$32)</f>
        <v>1061.2080000000001</v>
      </c>
      <c r="J29" s="20">
        <f t="shared" si="10"/>
        <v>1082.4321600000001</v>
      </c>
      <c r="K29" s="20">
        <f t="shared" si="10"/>
        <v>1104.0808032</v>
      </c>
      <c r="L29" s="20">
        <f t="shared" si="10"/>
        <v>1126.1624192639999</v>
      </c>
      <c r="M29" s="20">
        <f t="shared" si="10"/>
        <v>1148.68566764928</v>
      </c>
      <c r="N29" s="20">
        <f t="shared" si="10"/>
        <v>1171.6593810022657</v>
      </c>
      <c r="O29" s="20">
        <f t="shared" si="10"/>
        <v>1195.0925686223111</v>
      </c>
      <c r="P29" s="20">
        <f t="shared" si="10"/>
        <v>1218.9944199947574</v>
      </c>
      <c r="Q29" s="20">
        <f t="shared" si="10"/>
        <v>1243.3743083946526</v>
      </c>
      <c r="R29" s="20">
        <f t="shared" si="10"/>
        <v>1268.2417945625457</v>
      </c>
      <c r="S29" s="20">
        <f t="shared" si="10"/>
        <v>1293.6066304537967</v>
      </c>
      <c r="T29" s="20">
        <f t="shared" si="10"/>
        <v>1319.4787630628728</v>
      </c>
      <c r="U29" s="20">
        <f t="shared" si="10"/>
        <v>1345.8683383241303</v>
      </c>
      <c r="V29" s="20">
        <f t="shared" si="10"/>
        <v>1372.785705090613</v>
      </c>
      <c r="W29" s="20">
        <f t="shared" si="10"/>
        <v>1400.2414191924252</v>
      </c>
      <c r="X29" s="20">
        <f t="shared" si="10"/>
        <v>1428.2462475762736</v>
      </c>
      <c r="Y29" s="20">
        <f t="shared" si="10"/>
        <v>1456.811172527799</v>
      </c>
      <c r="Z29" s="20">
        <f t="shared" si="10"/>
        <v>1485.947395978355</v>
      </c>
      <c r="AA29" s="20">
        <f t="shared" si="10"/>
        <v>1515.6663438979222</v>
      </c>
      <c r="AB29" s="20">
        <f t="shared" si="10"/>
        <v>1545.9796707758805</v>
      </c>
      <c r="AC29" s="20">
        <f t="shared" si="10"/>
        <v>1576.8992641913983</v>
      </c>
      <c r="AD29" s="20">
        <f t="shared" si="10"/>
        <v>1608.4372494752263</v>
      </c>
      <c r="AE29" s="20">
        <f t="shared" si="10"/>
        <v>1640.6059944647309</v>
      </c>
      <c r="AF29" s="20">
        <f t="shared" si="10"/>
        <v>1673.4181143540254</v>
      </c>
      <c r="AG29" s="20">
        <f t="shared" si="10"/>
        <v>1706.8864766411059</v>
      </c>
      <c r="AH29" s="20">
        <f t="shared" si="10"/>
        <v>1741.024206173928</v>
      </c>
      <c r="AI29" s="20">
        <f t="shared" si="10"/>
        <v>1775.8446902974065</v>
      </c>
    </row>
    <row r="30" spans="2:41" x14ac:dyDescent="0.25">
      <c r="C30" s="208" t="s">
        <v>94</v>
      </c>
      <c r="D30" s="120">
        <f>'Input sheet'!E23</f>
        <v>0.2</v>
      </c>
      <c r="F30" s="20">
        <f>F29*$D$30</f>
        <v>200</v>
      </c>
      <c r="G30" s="20">
        <f t="shared" ref="G30:AI30" si="11">G29*$D$30</f>
        <v>204</v>
      </c>
      <c r="H30" s="20">
        <f>H29*$D$30</f>
        <v>208.08000000000004</v>
      </c>
      <c r="I30" s="20">
        <f t="shared" si="11"/>
        <v>212.24160000000003</v>
      </c>
      <c r="J30" s="20">
        <f t="shared" si="11"/>
        <v>216.48643200000004</v>
      </c>
      <c r="K30" s="20">
        <f t="shared" si="11"/>
        <v>220.81616064000002</v>
      </c>
      <c r="L30" s="20">
        <f t="shared" si="11"/>
        <v>225.23248385279999</v>
      </c>
      <c r="M30" s="20">
        <f t="shared" si="11"/>
        <v>229.73713352985601</v>
      </c>
      <c r="N30" s="20">
        <f t="shared" si="11"/>
        <v>234.33187620045317</v>
      </c>
      <c r="O30" s="20">
        <f t="shared" si="11"/>
        <v>239.01851372446222</v>
      </c>
      <c r="P30" s="20">
        <f t="shared" si="11"/>
        <v>243.79888399895151</v>
      </c>
      <c r="Q30" s="20">
        <f t="shared" si="11"/>
        <v>248.67486167893054</v>
      </c>
      <c r="R30" s="20">
        <f t="shared" si="11"/>
        <v>253.64835891250914</v>
      </c>
      <c r="S30" s="20">
        <f t="shared" si="11"/>
        <v>258.72132609075936</v>
      </c>
      <c r="T30" s="20">
        <f t="shared" si="11"/>
        <v>263.89575261257454</v>
      </c>
      <c r="U30" s="20">
        <f t="shared" si="11"/>
        <v>269.17366766482604</v>
      </c>
      <c r="V30" s="20">
        <f t="shared" si="11"/>
        <v>274.55714101812259</v>
      </c>
      <c r="W30" s="20">
        <f t="shared" si="11"/>
        <v>280.04828383848502</v>
      </c>
      <c r="X30" s="20">
        <f t="shared" si="11"/>
        <v>285.64924951525472</v>
      </c>
      <c r="Y30" s="20">
        <f t="shared" si="11"/>
        <v>291.3622345055598</v>
      </c>
      <c r="Z30" s="20">
        <f t="shared" si="11"/>
        <v>297.18947919567103</v>
      </c>
      <c r="AA30" s="20">
        <f t="shared" si="11"/>
        <v>303.13326877958445</v>
      </c>
      <c r="AB30" s="20">
        <f t="shared" si="11"/>
        <v>309.19593415517613</v>
      </c>
      <c r="AC30" s="20">
        <f t="shared" si="11"/>
        <v>315.3798528382797</v>
      </c>
      <c r="AD30" s="20">
        <f t="shared" si="11"/>
        <v>321.68744989504529</v>
      </c>
      <c r="AE30" s="20">
        <f t="shared" si="11"/>
        <v>328.12119889294621</v>
      </c>
      <c r="AF30" s="20">
        <f t="shared" si="11"/>
        <v>334.6836228708051</v>
      </c>
      <c r="AG30" s="20">
        <f t="shared" si="11"/>
        <v>341.37729532822118</v>
      </c>
      <c r="AH30" s="20">
        <f t="shared" si="11"/>
        <v>348.20484123478559</v>
      </c>
      <c r="AI30" s="20">
        <f t="shared" si="11"/>
        <v>355.16893805948132</v>
      </c>
    </row>
    <row r="31" spans="2:41" x14ac:dyDescent="0.25">
      <c r="C31" s="208" t="s">
        <v>93</v>
      </c>
      <c r="D31" s="120">
        <f>100%-D30</f>
        <v>0.8</v>
      </c>
      <c r="F31" s="20">
        <f>F29*$D$31</f>
        <v>800</v>
      </c>
      <c r="G31" s="20">
        <f t="shared" ref="G31:AI31" si="12">G29*$D$31</f>
        <v>816</v>
      </c>
      <c r="H31" s="20">
        <f t="shared" si="12"/>
        <v>832.32000000000016</v>
      </c>
      <c r="I31" s="20">
        <f t="shared" si="12"/>
        <v>848.96640000000014</v>
      </c>
      <c r="J31" s="20">
        <f t="shared" si="12"/>
        <v>865.94572800000014</v>
      </c>
      <c r="K31" s="20">
        <f t="shared" si="12"/>
        <v>883.26464256000008</v>
      </c>
      <c r="L31" s="20">
        <f t="shared" si="12"/>
        <v>900.92993541119995</v>
      </c>
      <c r="M31" s="20">
        <f t="shared" si="12"/>
        <v>918.94853411942404</v>
      </c>
      <c r="N31" s="20">
        <f t="shared" si="12"/>
        <v>937.32750480181267</v>
      </c>
      <c r="O31" s="20">
        <f t="shared" si="12"/>
        <v>956.0740548978489</v>
      </c>
      <c r="P31" s="20">
        <f t="shared" si="12"/>
        <v>975.19553599580604</v>
      </c>
      <c r="Q31" s="20">
        <f t="shared" si="12"/>
        <v>994.69944671572216</v>
      </c>
      <c r="R31" s="20">
        <f t="shared" si="12"/>
        <v>1014.5934356500366</v>
      </c>
      <c r="S31" s="20">
        <f t="shared" si="12"/>
        <v>1034.8853043630374</v>
      </c>
      <c r="T31" s="20">
        <f t="shared" si="12"/>
        <v>1055.5830104502982</v>
      </c>
      <c r="U31" s="20">
        <f t="shared" si="12"/>
        <v>1076.6946706593042</v>
      </c>
      <c r="V31" s="20">
        <f t="shared" si="12"/>
        <v>1098.2285640724904</v>
      </c>
      <c r="W31" s="20">
        <f t="shared" si="12"/>
        <v>1120.1931353539401</v>
      </c>
      <c r="X31" s="20">
        <f t="shared" si="12"/>
        <v>1142.5969980610189</v>
      </c>
      <c r="Y31" s="20">
        <f t="shared" si="12"/>
        <v>1165.4489380222392</v>
      </c>
      <c r="Z31" s="20">
        <f t="shared" si="12"/>
        <v>1188.7579167826841</v>
      </c>
      <c r="AA31" s="20">
        <f t="shared" si="12"/>
        <v>1212.5330751183378</v>
      </c>
      <c r="AB31" s="20">
        <f t="shared" si="12"/>
        <v>1236.7837366207045</v>
      </c>
      <c r="AC31" s="20">
        <f t="shared" si="12"/>
        <v>1261.5194113531188</v>
      </c>
      <c r="AD31" s="20">
        <f t="shared" si="12"/>
        <v>1286.7497995801812</v>
      </c>
      <c r="AE31" s="20">
        <f t="shared" si="12"/>
        <v>1312.4847955717848</v>
      </c>
      <c r="AF31" s="20">
        <f t="shared" si="12"/>
        <v>1338.7344914832204</v>
      </c>
      <c r="AG31" s="20">
        <f t="shared" si="12"/>
        <v>1365.5091813128847</v>
      </c>
      <c r="AH31" s="20">
        <f t="shared" si="12"/>
        <v>1392.8193649391424</v>
      </c>
      <c r="AI31" s="20">
        <f t="shared" si="12"/>
        <v>1420.6757522379253</v>
      </c>
    </row>
    <row r="32" spans="2:41" x14ac:dyDescent="0.25">
      <c r="C32" s="208" t="s">
        <v>108</v>
      </c>
      <c r="D32" s="1">
        <f>'Input sheet'!E24</f>
        <v>0.02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M32" s="20"/>
      <c r="AN32" s="20"/>
      <c r="AO32" s="20"/>
    </row>
    <row r="33" spans="2:41" x14ac:dyDescent="0.25">
      <c r="C33" s="208" t="s">
        <v>365</v>
      </c>
      <c r="D33" s="92">
        <v>365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M33" s="20"/>
      <c r="AN33" s="20"/>
      <c r="AO33" s="20"/>
    </row>
    <row r="34" spans="2:41" x14ac:dyDescent="0.25">
      <c r="C34" s="208" t="s">
        <v>139</v>
      </c>
      <c r="D34" s="1">
        <v>1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M34" s="20"/>
      <c r="AN34" s="20"/>
      <c r="AO34" s="20"/>
    </row>
    <row r="35" spans="2:41" x14ac:dyDescent="0.25">
      <c r="C35" s="208" t="s">
        <v>140</v>
      </c>
      <c r="D35" s="1">
        <f>'Motor Vehicle Data'!$O$10/SUM('Motor Vehicle Data'!$O$10:$P$10)</f>
        <v>0.87179487179487181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M35" s="20"/>
      <c r="AN35" s="20"/>
      <c r="AO35" s="20"/>
    </row>
    <row r="36" spans="2:41" x14ac:dyDescent="0.25">
      <c r="C36" s="208" t="s">
        <v>141</v>
      </c>
      <c r="D36" s="1">
        <f>'Motor Vehicle Data'!$P$10/SUM('Motor Vehicle Data'!$O$10:$P$10)</f>
        <v>0.12820512820512819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M36" s="20"/>
      <c r="AN36" s="20"/>
      <c r="AO36" s="20"/>
    </row>
    <row r="37" spans="2:41" x14ac:dyDescent="0.25">
      <c r="C37" s="208" t="s">
        <v>103</v>
      </c>
      <c r="D37" s="31">
        <f>'Input sheet'!E26</f>
        <v>70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M37" s="20"/>
      <c r="AN37" s="20"/>
      <c r="AO37" s="20"/>
    </row>
    <row r="38" spans="2:41" x14ac:dyDescent="0.25">
      <c r="C38" s="208" t="s">
        <v>275</v>
      </c>
      <c r="D38" s="31">
        <f>'Input sheet'!E27</f>
        <v>70</v>
      </c>
      <c r="AM38" s="20"/>
      <c r="AN38" s="20"/>
      <c r="AO38" s="20"/>
    </row>
    <row r="39" spans="2:41" x14ac:dyDescent="0.25">
      <c r="C39" s="208" t="s">
        <v>89</v>
      </c>
      <c r="D39" s="31">
        <f>'Input sheet'!E28</f>
        <v>5</v>
      </c>
      <c r="AM39" s="20"/>
      <c r="AN39" s="20"/>
      <c r="AO39" s="20"/>
    </row>
    <row r="40" spans="2:41" x14ac:dyDescent="0.25">
      <c r="C40" s="208" t="s">
        <v>277</v>
      </c>
      <c r="D40" s="34">
        <f>(D39/D37)-(D39/D38)</f>
        <v>0</v>
      </c>
      <c r="AM40" s="20"/>
      <c r="AN40" s="20"/>
      <c r="AO40" s="20"/>
    </row>
    <row r="41" spans="2:41" s="199" customFormat="1" x14ac:dyDescent="0.25">
      <c r="C41" s="199" t="s">
        <v>594</v>
      </c>
      <c r="D41" s="122">
        <f>'Input sheet'!E29</f>
        <v>100000</v>
      </c>
      <c r="AM41" s="20"/>
      <c r="AN41" s="20"/>
      <c r="AO41" s="20"/>
    </row>
    <row r="42" spans="2:41" s="199" customFormat="1" x14ac:dyDescent="0.25">
      <c r="C42" s="199" t="s">
        <v>595</v>
      </c>
      <c r="D42" s="122">
        <f>'Input sheet'!E30</f>
        <v>2000</v>
      </c>
      <c r="AM42" s="20"/>
      <c r="AN42" s="20"/>
      <c r="AO42" s="20"/>
    </row>
    <row r="43" spans="2:41" s="199" customFormat="1" x14ac:dyDescent="0.25">
      <c r="C43" s="199" t="s">
        <v>596</v>
      </c>
      <c r="D43" s="122">
        <f>'Input sheet'!E31</f>
        <v>100000</v>
      </c>
      <c r="AM43" s="20"/>
      <c r="AN43" s="20"/>
      <c r="AO43" s="20"/>
    </row>
    <row r="44" spans="2:41" s="199" customFormat="1" x14ac:dyDescent="0.25">
      <c r="C44" s="199" t="s">
        <v>597</v>
      </c>
      <c r="D44" s="122">
        <f>'Input sheet'!E32</f>
        <v>1980</v>
      </c>
      <c r="AM44" s="20"/>
      <c r="AN44" s="20"/>
      <c r="AO44" s="20"/>
    </row>
    <row r="45" spans="2:41" x14ac:dyDescent="0.25">
      <c r="AM45" s="20"/>
      <c r="AN45" s="20"/>
      <c r="AO45" s="20"/>
    </row>
    <row r="46" spans="2:41" s="199" customFormat="1" x14ac:dyDescent="0.25">
      <c r="B46" s="46" t="s">
        <v>388</v>
      </c>
      <c r="C46" s="46" t="s">
        <v>512</v>
      </c>
      <c r="D46" s="3"/>
      <c r="AM46" s="20"/>
      <c r="AN46" s="20"/>
      <c r="AO46" s="20"/>
    </row>
    <row r="47" spans="2:41" s="199" customFormat="1" x14ac:dyDescent="0.25">
      <c r="B47" s="46"/>
      <c r="C47" s="199" t="s">
        <v>278</v>
      </c>
      <c r="D47" s="3">
        <f>'Travel Time Value'!C5</f>
        <v>17.713974660633486</v>
      </c>
      <c r="AM47" s="20"/>
      <c r="AN47" s="20"/>
      <c r="AO47" s="20"/>
    </row>
    <row r="48" spans="2:41" s="199" customFormat="1" x14ac:dyDescent="0.25">
      <c r="B48" s="46"/>
      <c r="C48" s="199" t="s">
        <v>123</v>
      </c>
      <c r="D48" s="3">
        <f>'Travel Time Value'!C4</f>
        <v>1.6</v>
      </c>
      <c r="AM48" s="20"/>
      <c r="AN48" s="20"/>
      <c r="AO48" s="20"/>
    </row>
    <row r="49" spans="2:41" s="199" customFormat="1" x14ac:dyDescent="0.25">
      <c r="B49" s="46"/>
      <c r="C49" s="46" t="s">
        <v>513</v>
      </c>
      <c r="D49" s="3"/>
      <c r="AM49" s="20"/>
      <c r="AN49" s="20"/>
      <c r="AO49" s="20"/>
    </row>
    <row r="50" spans="2:41" s="199" customFormat="1" x14ac:dyDescent="0.25">
      <c r="B50" s="46"/>
      <c r="C50" s="199" t="s">
        <v>278</v>
      </c>
      <c r="D50" s="3">
        <f>'Travel Time Value'!C10</f>
        <v>57.46701719457014</v>
      </c>
      <c r="AM50" s="20"/>
      <c r="AN50" s="20"/>
      <c r="AO50" s="20"/>
    </row>
    <row r="51" spans="2:41" s="199" customFormat="1" x14ac:dyDescent="0.25">
      <c r="B51" s="46"/>
      <c r="C51" s="199" t="s">
        <v>123</v>
      </c>
      <c r="D51" s="3">
        <f>'Travel Time Value'!C9</f>
        <v>1.4</v>
      </c>
      <c r="AM51" s="20"/>
      <c r="AN51" s="20"/>
      <c r="AO51" s="20"/>
    </row>
    <row r="52" spans="2:41" s="199" customFormat="1" x14ac:dyDescent="0.25">
      <c r="B52" s="46"/>
      <c r="D52" s="3"/>
      <c r="AM52" s="20"/>
      <c r="AN52" s="20"/>
      <c r="AO52" s="20"/>
    </row>
    <row r="53" spans="2:41" s="199" customFormat="1" x14ac:dyDescent="0.25">
      <c r="B53" s="46"/>
      <c r="C53" s="199" t="str">
        <f>CONCATENATE("Combined Value - ", $D$6, " ($)")</f>
        <v>Combined Value - 2021 ($)</v>
      </c>
      <c r="D53" s="3">
        <f>D35*(D47*D48)+D36*(D50*D51)</f>
        <v>35.023316458985967</v>
      </c>
      <c r="AM53" s="20"/>
      <c r="AN53" s="20"/>
      <c r="AO53" s="20"/>
    </row>
    <row r="54" spans="2:41" s="199" customFormat="1" x14ac:dyDescent="0.25">
      <c r="B54" s="46"/>
      <c r="C54" s="15"/>
      <c r="D54" s="3"/>
      <c r="AM54" s="20"/>
      <c r="AN54" s="20"/>
      <c r="AO54" s="20"/>
    </row>
    <row r="55" spans="2:41" x14ac:dyDescent="0.25">
      <c r="B55" s="46" t="s">
        <v>52</v>
      </c>
      <c r="C55" s="199" t="s">
        <v>29</v>
      </c>
      <c r="D55" s="3"/>
      <c r="AM55" s="20"/>
      <c r="AN55" s="20"/>
      <c r="AO55" s="20"/>
    </row>
    <row r="56" spans="2:41" x14ac:dyDescent="0.25">
      <c r="B56" s="199"/>
      <c r="C56" s="199" t="s">
        <v>278</v>
      </c>
      <c r="D56" s="3">
        <f>'Travel Time Value'!C25</f>
        <v>31.681898642533938</v>
      </c>
      <c r="H56" s="34"/>
      <c r="AM56" s="20"/>
      <c r="AN56" s="20"/>
      <c r="AO56" s="20"/>
    </row>
    <row r="57" spans="2:41" x14ac:dyDescent="0.25">
      <c r="B57" s="199"/>
      <c r="C57" s="199" t="s">
        <v>123</v>
      </c>
      <c r="D57" s="3">
        <f>'Travel Time Value'!C24</f>
        <v>1</v>
      </c>
      <c r="AM57" s="20"/>
      <c r="AN57" s="20"/>
      <c r="AO57" s="20"/>
    </row>
    <row r="58" spans="2:41" x14ac:dyDescent="0.25">
      <c r="B58" s="199"/>
      <c r="C58" s="199" t="s">
        <v>10</v>
      </c>
      <c r="D58" s="3">
        <f>'VOC Value'!J7</f>
        <v>35.625</v>
      </c>
      <c r="AM58" s="20"/>
      <c r="AN58" s="20"/>
      <c r="AO58" s="20"/>
    </row>
    <row r="59" spans="2:41" x14ac:dyDescent="0.25">
      <c r="B59" s="199"/>
      <c r="C59" s="199" t="s">
        <v>279</v>
      </c>
      <c r="D59" s="3">
        <f>'Travel Time Value'!C26</f>
        <v>45.231190476190484</v>
      </c>
      <c r="AM59" s="20"/>
      <c r="AN59" s="20"/>
      <c r="AO59" s="20"/>
    </row>
    <row r="60" spans="2:41" x14ac:dyDescent="0.25">
      <c r="B60" s="199"/>
      <c r="C60" s="199"/>
      <c r="D60" s="3"/>
      <c r="AM60" s="20"/>
      <c r="AN60" s="20"/>
      <c r="AO60" s="20"/>
    </row>
    <row r="61" spans="2:41" x14ac:dyDescent="0.25">
      <c r="B61" s="199"/>
      <c r="C61" s="199" t="str">
        <f>CONCATENATE("Combined Value - ", $D$6, " ($)")</f>
        <v>Combined Value - 2021 ($)</v>
      </c>
      <c r="D61" s="3">
        <f>'Travel Time Value'!C27</f>
        <v>76.913089118724429</v>
      </c>
      <c r="AM61" s="20"/>
      <c r="AN61" s="20"/>
      <c r="AO61" s="20"/>
    </row>
    <row r="62" spans="2:41" x14ac:dyDescent="0.25">
      <c r="B62" s="199"/>
      <c r="C62" s="199"/>
      <c r="D62" s="3"/>
      <c r="AM62" s="20"/>
      <c r="AN62" s="20"/>
      <c r="AO62" s="20"/>
    </row>
    <row r="63" spans="2:41" s="199" customFormat="1" x14ac:dyDescent="0.25">
      <c r="C63" s="19" t="s">
        <v>464</v>
      </c>
      <c r="D63" s="3">
        <f>D61</f>
        <v>76.913089118724429</v>
      </c>
      <c r="F63" s="21">
        <f>IF('Input sheet'!$E$21="Corridor", $D$40*$D$63*F30*$D$33, -($D$44-$D$42)*$D$33*$D$30*((1+$D$32)^(F$8-1))*$D$63)</f>
        <v>0</v>
      </c>
      <c r="G63" s="21">
        <f>IF('Input sheet'!$E$21="Corridor", $D$40*$D$63*G30*$D$33, -($D$44-$D$42)*$D$33*$D$30*((1+$D$32)^(G$8-1))*$D$63)</f>
        <v>0</v>
      </c>
      <c r="H63" s="21">
        <f>IF('Input sheet'!$E$21="Corridor", $D$40*$D$63*H30*$D$33, -($D$44-$D$42)*$D$33*$D$30*((1+$D$32)^(H$8-1))*$D$63)</f>
        <v>0</v>
      </c>
      <c r="I63" s="21">
        <f>IF('Input sheet'!$E$21="Corridor", $D$40*$D$63*I30*$D$33, -($D$44-$D$42)*$D$33*$D$30*((1+$D$32)^(I$8-1))*$D$63)</f>
        <v>0</v>
      </c>
      <c r="J63" s="21">
        <f>IF('Input sheet'!$E$21="Corridor", $D$40*$D$63*J30*$D$33, -($D$44-$D$42)*$D$33*$D$30*((1+$D$32)^(J$8-1))*$D$63)</f>
        <v>0</v>
      </c>
      <c r="K63" s="21">
        <f>IF('Input sheet'!$E$21="Corridor", $D$40*$D$63*K30*$D$33, -($D$44-$D$42)*$D$33*$D$30*((1+$D$32)^(K$8-1))*$D$63)</f>
        <v>0</v>
      </c>
      <c r="L63" s="21">
        <f>IF('Input sheet'!$E$21="Corridor", $D$40*$D$63*L30*$D$33, -($D$44-$D$42)*$D$33*$D$30*((1+$D$32)^(L$8-1))*$D$63)</f>
        <v>0</v>
      </c>
      <c r="M63" s="21">
        <f>IF('Input sheet'!$E$21="Corridor", $D$40*$D$63*M30*$D$33, -($D$44-$D$42)*$D$33*$D$30*((1+$D$32)^(M$8-1))*$D$63)</f>
        <v>0</v>
      </c>
      <c r="N63" s="21">
        <f>IF('Input sheet'!$E$21="Corridor", $D$40*$D$63*N30*$D$33, -($D$44-$D$42)*$D$33*$D$30*((1+$D$32)^(N$8-1))*$D$63)</f>
        <v>0</v>
      </c>
      <c r="O63" s="21">
        <f>IF('Input sheet'!$E$21="Corridor", $D$40*$D$63*O30*$D$33, -($D$44-$D$42)*$D$33*$D$30*((1+$D$32)^(O$8-1))*$D$63)</f>
        <v>0</v>
      </c>
      <c r="P63" s="21">
        <f>IF('Input sheet'!$E$21="Corridor", $D$40*$D$63*P30*$D$33, -($D$44-$D$42)*$D$33*$D$30*((1+$D$32)^(P$8-1))*$D$63)</f>
        <v>0</v>
      </c>
      <c r="Q63" s="21">
        <f>IF('Input sheet'!$E$21="Corridor", $D$40*$D$63*Q30*$D$33, -($D$44-$D$42)*$D$33*$D$30*((1+$D$32)^(Q$8-1))*$D$63)</f>
        <v>0</v>
      </c>
      <c r="R63" s="21">
        <f>IF('Input sheet'!$E$21="Corridor", $D$40*$D$63*R30*$D$33, -($D$44-$D$42)*$D$33*$D$30*((1+$D$32)^(R$8-1))*$D$63)</f>
        <v>0</v>
      </c>
      <c r="S63" s="21">
        <f>IF('Input sheet'!$E$21="Corridor", $D$40*$D$63*S30*$D$33, -($D$44-$D$42)*$D$33*$D$30*((1+$D$32)^(S$8-1))*$D$63)</f>
        <v>0</v>
      </c>
      <c r="T63" s="21">
        <f>IF('Input sheet'!$E$21="Corridor", $D$40*$D$63*T30*$D$33, -($D$44-$D$42)*$D$33*$D$30*((1+$D$32)^(T$8-1))*$D$63)</f>
        <v>0</v>
      </c>
      <c r="U63" s="21">
        <f>IF('Input sheet'!$E$21="Corridor", $D$40*$D$63*U30*$D$33, -($D$44-$D$42)*$D$33*$D$30*((1+$D$32)^(U$8-1))*$D$63)</f>
        <v>0</v>
      </c>
      <c r="V63" s="21">
        <f>IF('Input sheet'!$E$21="Corridor", $D$40*$D$63*V30*$D$33, -($D$44-$D$42)*$D$33*$D$30*((1+$D$32)^(V$8-1))*$D$63)</f>
        <v>0</v>
      </c>
      <c r="W63" s="21">
        <f>IF('Input sheet'!$E$21="Corridor", $D$40*$D$63*W30*$D$33, -($D$44-$D$42)*$D$33*$D$30*((1+$D$32)^(W$8-1))*$D$63)</f>
        <v>0</v>
      </c>
      <c r="X63" s="21">
        <f>IF('Input sheet'!$E$21="Corridor", $D$40*$D$63*X30*$D$33, -($D$44-$D$42)*$D$33*$D$30*((1+$D$32)^(X$8-1))*$D$63)</f>
        <v>0</v>
      </c>
      <c r="Y63" s="21">
        <f>IF('Input sheet'!$E$21="Corridor", $D$40*$D$63*Y30*$D$33, -($D$44-$D$42)*$D$33*$D$30*((1+$D$32)^(Y$8-1))*$D$63)</f>
        <v>0</v>
      </c>
      <c r="Z63" s="21">
        <f>IF('Input sheet'!$E$21="Corridor", $D$40*$D$63*Z30*$D$33, -($D$44-$D$42)*$D$33*$D$30*((1+$D$32)^(Z$8-1))*$D$63)</f>
        <v>0</v>
      </c>
      <c r="AA63" s="21">
        <f>IF('Input sheet'!$E$21="Corridor", $D$40*$D$63*AA30*$D$33, -($D$44-$D$42)*$D$33*$D$30*((1+$D$32)^(AA$8-1))*$D$63)</f>
        <v>0</v>
      </c>
      <c r="AB63" s="21">
        <f>IF('Input sheet'!$E$21="Corridor", $D$40*$D$63*AB30*$D$33, -($D$44-$D$42)*$D$33*$D$30*((1+$D$32)^(AB$8-1))*$D$63)</f>
        <v>0</v>
      </c>
      <c r="AC63" s="21">
        <f>IF('Input sheet'!$E$21="Corridor", $D$40*$D$63*AC30*$D$33, -($D$44-$D$42)*$D$33*$D$30*((1+$D$32)^(AC$8-1))*$D$63)</f>
        <v>0</v>
      </c>
      <c r="AD63" s="21">
        <f>IF('Input sheet'!$E$21="Corridor", $D$40*$D$63*AD30*$D$33, -($D$44-$D$42)*$D$33*$D$30*((1+$D$32)^(AD$8-1))*$D$63)</f>
        <v>0</v>
      </c>
      <c r="AE63" s="21">
        <f>IF('Input sheet'!$E$21="Corridor", $D$40*$D$63*AE30*$D$33, -($D$44-$D$42)*$D$33*$D$30*((1+$D$32)^(AE$8-1))*$D$63)</f>
        <v>0</v>
      </c>
      <c r="AF63" s="21">
        <f>IF('Input sheet'!$E$21="Corridor", $D$40*$D$63*AF30*$D$33, -($D$44-$D$42)*$D$33*$D$30*((1+$D$32)^(AF$8-1))*$D$63)</f>
        <v>0</v>
      </c>
      <c r="AG63" s="21">
        <f>IF('Input sheet'!$E$21="Corridor", $D$40*$D$63*AG30*$D$33, -($D$44-$D$42)*$D$33*$D$30*((1+$D$32)^(AG$8-1))*$D$63)</f>
        <v>0</v>
      </c>
      <c r="AH63" s="21">
        <f>IF('Input sheet'!$E$21="Corridor", $D$40*$D$63*AH30*$D$33, -($D$44-$D$42)*$D$33*$D$30*((1+$D$32)^(AH$8-1))*$D$63)</f>
        <v>0</v>
      </c>
      <c r="AI63" s="21">
        <f>IF('Input sheet'!$E$21="Corridor", $D$40*$D$63*AI30*$D$33, -($D$44-$D$42)*$D$33*$D$30*((1+$D$32)^(AI$8-1))*$D$63)</f>
        <v>0</v>
      </c>
      <c r="AM63" s="20"/>
      <c r="AN63" s="20"/>
      <c r="AO63" s="20"/>
    </row>
    <row r="64" spans="2:41" s="199" customFormat="1" x14ac:dyDescent="0.25">
      <c r="C64" s="19" t="s">
        <v>465</v>
      </c>
      <c r="D64" s="3">
        <f>D53</f>
        <v>35.023316458985967</v>
      </c>
      <c r="F64" s="21">
        <f>IF('Input sheet'!$E$21="Corridor", $D$40*$D$64*F31*$D$33, -($D$44-$D$42)*$D$33*$D$31*((1+$D$32)^(F$8-1))*$D$64)</f>
        <v>0</v>
      </c>
      <c r="G64" s="21">
        <f>IF('Input sheet'!$E$21="Corridor", $D$40*$D$64*G31*$D$33, -($D$44-$D$42)*$D$33*$D$31*((1+$D$32)^(G$8-1))*$D$64)</f>
        <v>0</v>
      </c>
      <c r="H64" s="21">
        <f>IF('Input sheet'!$E$21="Corridor", $D$40*$D$64*H31*$D$33, -($D$44-$D$42)*$D$33*$D$31*((1+$D$32)^(H$8-1))*$D$64)</f>
        <v>0</v>
      </c>
      <c r="I64" s="21">
        <f>IF('Input sheet'!$E$21="Corridor", $D$40*$D$64*I31*$D$33, -($D$44-$D$42)*$D$33*$D$31*((1+$D$32)^(I$8-1))*$D$64)</f>
        <v>0</v>
      </c>
      <c r="J64" s="21">
        <f>IF('Input sheet'!$E$21="Corridor", $D$40*$D$64*J31*$D$33, -($D$44-$D$42)*$D$33*$D$31*((1+$D$32)^(J$8-1))*$D$64)</f>
        <v>0</v>
      </c>
      <c r="K64" s="21">
        <f>IF('Input sheet'!$E$21="Corridor", $D$40*$D$64*K31*$D$33, -($D$44-$D$42)*$D$33*$D$31*((1+$D$32)^(K$8-1))*$D$64)</f>
        <v>0</v>
      </c>
      <c r="L64" s="21">
        <f>IF('Input sheet'!$E$21="Corridor", $D$40*$D$64*L31*$D$33, -($D$44-$D$42)*$D$33*$D$31*((1+$D$32)^(L$8-1))*$D$64)</f>
        <v>0</v>
      </c>
      <c r="M64" s="21">
        <f>IF('Input sheet'!$E$21="Corridor", $D$40*$D$64*M31*$D$33, -($D$44-$D$42)*$D$33*$D$31*((1+$D$32)^(M$8-1))*$D$64)</f>
        <v>0</v>
      </c>
      <c r="N64" s="21">
        <f>IF('Input sheet'!$E$21="Corridor", $D$40*$D$64*N31*$D$33, -($D$44-$D$42)*$D$33*$D$31*((1+$D$32)^(N$8-1))*$D$64)</f>
        <v>0</v>
      </c>
      <c r="O64" s="21">
        <f>IF('Input sheet'!$E$21="Corridor", $D$40*$D$64*O31*$D$33, -($D$44-$D$42)*$D$33*$D$31*((1+$D$32)^(O$8-1))*$D$64)</f>
        <v>0</v>
      </c>
      <c r="P64" s="21">
        <f>IF('Input sheet'!$E$21="Corridor", $D$40*$D$64*P31*$D$33, -($D$44-$D$42)*$D$33*$D$31*((1+$D$32)^(P$8-1))*$D$64)</f>
        <v>0</v>
      </c>
      <c r="Q64" s="21">
        <f>IF('Input sheet'!$E$21="Corridor", $D$40*$D$64*Q31*$D$33, -($D$44-$D$42)*$D$33*$D$31*((1+$D$32)^(Q$8-1))*$D$64)</f>
        <v>0</v>
      </c>
      <c r="R64" s="21">
        <f>IF('Input sheet'!$E$21="Corridor", $D$40*$D$64*R31*$D$33, -($D$44-$D$42)*$D$33*$D$31*((1+$D$32)^(R$8-1))*$D$64)</f>
        <v>0</v>
      </c>
      <c r="S64" s="21">
        <f>IF('Input sheet'!$E$21="Corridor", $D$40*$D$64*S31*$D$33, -($D$44-$D$42)*$D$33*$D$31*((1+$D$32)^(S$8-1))*$D$64)</f>
        <v>0</v>
      </c>
      <c r="T64" s="21">
        <f>IF('Input sheet'!$E$21="Corridor", $D$40*$D$64*T31*$D$33, -($D$44-$D$42)*$D$33*$D$31*((1+$D$32)^(T$8-1))*$D$64)</f>
        <v>0</v>
      </c>
      <c r="U64" s="21">
        <f>IF('Input sheet'!$E$21="Corridor", $D$40*$D$64*U31*$D$33, -($D$44-$D$42)*$D$33*$D$31*((1+$D$32)^(U$8-1))*$D$64)</f>
        <v>0</v>
      </c>
      <c r="V64" s="21">
        <f>IF('Input sheet'!$E$21="Corridor", $D$40*$D$64*V31*$D$33, -($D$44-$D$42)*$D$33*$D$31*((1+$D$32)^(V$8-1))*$D$64)</f>
        <v>0</v>
      </c>
      <c r="W64" s="21">
        <f>IF('Input sheet'!$E$21="Corridor", $D$40*$D$64*W31*$D$33, -($D$44-$D$42)*$D$33*$D$31*((1+$D$32)^(W$8-1))*$D$64)</f>
        <v>0</v>
      </c>
      <c r="X64" s="21">
        <f>IF('Input sheet'!$E$21="Corridor", $D$40*$D$64*X31*$D$33, -($D$44-$D$42)*$D$33*$D$31*((1+$D$32)^(X$8-1))*$D$64)</f>
        <v>0</v>
      </c>
      <c r="Y64" s="21">
        <f>IF('Input sheet'!$E$21="Corridor", $D$40*$D$64*Y31*$D$33, -($D$44-$D$42)*$D$33*$D$31*((1+$D$32)^(Y$8-1))*$D$64)</f>
        <v>0</v>
      </c>
      <c r="Z64" s="21">
        <f>IF('Input sheet'!$E$21="Corridor", $D$40*$D$64*Z31*$D$33, -($D$44-$D$42)*$D$33*$D$31*((1+$D$32)^(Z$8-1))*$D$64)</f>
        <v>0</v>
      </c>
      <c r="AA64" s="21">
        <f>IF('Input sheet'!$E$21="Corridor", $D$40*$D$64*AA31*$D$33, -($D$44-$D$42)*$D$33*$D$31*((1+$D$32)^(AA$8-1))*$D$64)</f>
        <v>0</v>
      </c>
      <c r="AB64" s="21">
        <f>IF('Input sheet'!$E$21="Corridor", $D$40*$D$64*AB31*$D$33, -($D$44-$D$42)*$D$33*$D$31*((1+$D$32)^(AB$8-1))*$D$64)</f>
        <v>0</v>
      </c>
      <c r="AC64" s="21">
        <f>IF('Input sheet'!$E$21="Corridor", $D$40*$D$64*AC31*$D$33, -($D$44-$D$42)*$D$33*$D$31*((1+$D$32)^(AC$8-1))*$D$64)</f>
        <v>0</v>
      </c>
      <c r="AD64" s="21">
        <f>IF('Input sheet'!$E$21="Corridor", $D$40*$D$64*AD31*$D$33, -($D$44-$D$42)*$D$33*$D$31*((1+$D$32)^(AD$8-1))*$D$64)</f>
        <v>0</v>
      </c>
      <c r="AE64" s="21">
        <f>IF('Input sheet'!$E$21="Corridor", $D$40*$D$64*AE31*$D$33, -($D$44-$D$42)*$D$33*$D$31*((1+$D$32)^(AE$8-1))*$D$64)</f>
        <v>0</v>
      </c>
      <c r="AF64" s="21">
        <f>IF('Input sheet'!$E$21="Corridor", $D$40*$D$64*AF31*$D$33, -($D$44-$D$42)*$D$33*$D$31*((1+$D$32)^(AF$8-1))*$D$64)</f>
        <v>0</v>
      </c>
      <c r="AG64" s="21">
        <f>IF('Input sheet'!$E$21="Corridor", $D$40*$D$64*AG31*$D$33, -($D$44-$D$42)*$D$33*$D$31*((1+$D$32)^(AG$8-1))*$D$64)</f>
        <v>0</v>
      </c>
      <c r="AH64" s="21">
        <f>IF('Input sheet'!$E$21="Corridor", $D$40*$D$64*AH31*$D$33, -($D$44-$D$42)*$D$33*$D$31*((1+$D$32)^(AH$8-1))*$D$64)</f>
        <v>0</v>
      </c>
      <c r="AI64" s="21">
        <f>IF('Input sheet'!$E$21="Corridor", $D$40*$D$64*AI31*$D$33, -($D$44-$D$42)*$D$33*$D$31*((1+$D$32)^(AI$8-1))*$D$64)</f>
        <v>0</v>
      </c>
      <c r="AM64" s="20"/>
      <c r="AN64" s="20"/>
      <c r="AO64" s="20"/>
    </row>
    <row r="65" spans="2:41" s="199" customFormat="1" x14ac:dyDescent="0.25">
      <c r="C65" s="19" t="s">
        <v>116</v>
      </c>
      <c r="F65" s="21">
        <f>IF('Input sheet'!$E$21="Corridor", (($D$63*F30)+($D$64*F31))*$D$40*$D$33, -(($D$44-$D$42)*$D$33*$D$30*((1+$D$32)^(F$8-1))*$D$63)-($D$44-$D$42)*$D$33*$D$31*((1+$D$32)^(F$8-1))*$D$64)</f>
        <v>0</v>
      </c>
      <c r="G65" s="21">
        <f>IF('Input sheet'!$E$21="Corridor", (($D$63*G30)+($D$64*G31))*$D$40*$D$33, -(($D$44-$D$42)*$D$33*$D$30*((1+$D$32)^(G$8-1))*$D$63)-($D$44-$D$42)*$D$33*$D$31*((1+$D$32)^(G$8-1))*$D$64)</f>
        <v>0</v>
      </c>
      <c r="H65" s="21">
        <f>IF('Input sheet'!$E$21="Corridor", (($D$63*H30)+($D$64*H31))*$D$40*$D$33, -(($D$44-$D$42)*$D$33*$D$30*((1+$D$32)^(H$8-1))*$D$63)-($D$44-$D$42)*$D$33*$D$31*((1+$D$32)^(H$8-1))*$D$64)</f>
        <v>0</v>
      </c>
      <c r="I65" s="21">
        <f>IF('Input sheet'!$E$21="Corridor", (($D$63*I30)+($D$64*I31))*$D$40*$D$33, -(($D$44-$D$42)*$D$33*$D$30*((1+$D$32)^(I$8-1))*$D$63)-($D$44-$D$42)*$D$33*$D$31*((1+$D$32)^(I$8-1))*$D$64)</f>
        <v>0</v>
      </c>
      <c r="J65" s="21">
        <f>IF('Input sheet'!$E$21="Corridor", (($D$63*J30)+($D$64*J31))*$D$40*$D$33, -(($D$44-$D$42)*$D$33*$D$30*((1+$D$32)^(J$8-1))*$D$63)-($D$44-$D$42)*$D$33*$D$31*((1+$D$32)^(J$8-1))*$D$64)</f>
        <v>0</v>
      </c>
      <c r="K65" s="21">
        <f>IF('Input sheet'!$E$21="Corridor", (($D$63*K30)+($D$64*K31))*$D$40*$D$33, -(($D$44-$D$42)*$D$33*$D$30*((1+$D$32)^(K$8-1))*$D$63)-($D$44-$D$42)*$D$33*$D$31*((1+$D$32)^(K$8-1))*$D$64)</f>
        <v>0</v>
      </c>
      <c r="L65" s="21">
        <f>IF('Input sheet'!$E$21="Corridor", (($D$63*L30)+($D$64*L31))*$D$40*$D$33, -(($D$44-$D$42)*$D$33*$D$30*((1+$D$32)^(L$8-1))*$D$63)-($D$44-$D$42)*$D$33*$D$31*((1+$D$32)^(L$8-1))*$D$64)</f>
        <v>0</v>
      </c>
      <c r="M65" s="21">
        <f>IF('Input sheet'!$E$21="Corridor", (($D$63*M30)+($D$64*M31))*$D$40*$D$33, -(($D$44-$D$42)*$D$33*$D$30*((1+$D$32)^(M$8-1))*$D$63)-($D$44-$D$42)*$D$33*$D$31*((1+$D$32)^(M$8-1))*$D$64)</f>
        <v>0</v>
      </c>
      <c r="N65" s="21">
        <f>IF('Input sheet'!$E$21="Corridor", (($D$63*N30)+($D$64*N31))*$D$40*$D$33, -(($D$44-$D$42)*$D$33*$D$30*((1+$D$32)^(N$8-1))*$D$63)-($D$44-$D$42)*$D$33*$D$31*((1+$D$32)^(N$8-1))*$D$64)</f>
        <v>0</v>
      </c>
      <c r="O65" s="21">
        <f>IF('Input sheet'!$E$21="Corridor", (($D$63*O30)+($D$64*O31))*$D$40*$D$33, -(($D$44-$D$42)*$D$33*$D$30*((1+$D$32)^(O$8-1))*$D$63)-($D$44-$D$42)*$D$33*$D$31*((1+$D$32)^(O$8-1))*$D$64)</f>
        <v>0</v>
      </c>
      <c r="P65" s="21">
        <f>IF('Input sheet'!$E$21="Corridor", (($D$63*P30)+($D$64*P31))*$D$40*$D$33, -(($D$44-$D$42)*$D$33*$D$30*((1+$D$32)^(P$8-1))*$D$63)-($D$44-$D$42)*$D$33*$D$31*((1+$D$32)^(P$8-1))*$D$64)</f>
        <v>0</v>
      </c>
      <c r="Q65" s="21">
        <f>IF('Input sheet'!$E$21="Corridor", (($D$63*Q30)+($D$64*Q31))*$D$40*$D$33, -(($D$44-$D$42)*$D$33*$D$30*((1+$D$32)^(Q$8-1))*$D$63)-($D$44-$D$42)*$D$33*$D$31*((1+$D$32)^(Q$8-1))*$D$64)</f>
        <v>0</v>
      </c>
      <c r="R65" s="21">
        <f>IF('Input sheet'!$E$21="Corridor", (($D$63*R30)+($D$64*R31))*$D$40*$D$33, -(($D$44-$D$42)*$D$33*$D$30*((1+$D$32)^(R$8-1))*$D$63)-($D$44-$D$42)*$D$33*$D$31*((1+$D$32)^(R$8-1))*$D$64)</f>
        <v>0</v>
      </c>
      <c r="S65" s="21">
        <f>IF('Input sheet'!$E$21="Corridor", (($D$63*S30)+($D$64*S31))*$D$40*$D$33, -(($D$44-$D$42)*$D$33*$D$30*((1+$D$32)^(S$8-1))*$D$63)-($D$44-$D$42)*$D$33*$D$31*((1+$D$32)^(S$8-1))*$D$64)</f>
        <v>0</v>
      </c>
      <c r="T65" s="21">
        <f>IF('Input sheet'!$E$21="Corridor", (($D$63*T30)+($D$64*T31))*$D$40*$D$33, -(($D$44-$D$42)*$D$33*$D$30*((1+$D$32)^(T$8-1))*$D$63)-($D$44-$D$42)*$D$33*$D$31*((1+$D$32)^(T$8-1))*$D$64)</f>
        <v>0</v>
      </c>
      <c r="U65" s="21">
        <f>IF('Input sheet'!$E$21="Corridor", (($D$63*U30)+($D$64*U31))*$D$40*$D$33, -(($D$44-$D$42)*$D$33*$D$30*((1+$D$32)^(U$8-1))*$D$63)-($D$44-$D$42)*$D$33*$D$31*((1+$D$32)^(U$8-1))*$D$64)</f>
        <v>0</v>
      </c>
      <c r="V65" s="21">
        <f>IF('Input sheet'!$E$21="Corridor", (($D$63*V30)+($D$64*V31))*$D$40*$D$33, -(($D$44-$D$42)*$D$33*$D$30*((1+$D$32)^(V$8-1))*$D$63)-($D$44-$D$42)*$D$33*$D$31*((1+$D$32)^(V$8-1))*$D$64)</f>
        <v>0</v>
      </c>
      <c r="W65" s="21">
        <f>IF('Input sheet'!$E$21="Corridor", (($D$63*W30)+($D$64*W31))*$D$40*$D$33, -(($D$44-$D$42)*$D$33*$D$30*((1+$D$32)^(W$8-1))*$D$63)-($D$44-$D$42)*$D$33*$D$31*((1+$D$32)^(W$8-1))*$D$64)</f>
        <v>0</v>
      </c>
      <c r="X65" s="21">
        <f>IF('Input sheet'!$E$21="Corridor", (($D$63*X30)+($D$64*X31))*$D$40*$D$33, -(($D$44-$D$42)*$D$33*$D$30*((1+$D$32)^(X$8-1))*$D$63)-($D$44-$D$42)*$D$33*$D$31*((1+$D$32)^(X$8-1))*$D$64)</f>
        <v>0</v>
      </c>
      <c r="Y65" s="21">
        <f>IF('Input sheet'!$E$21="Corridor", (($D$63*Y30)+($D$64*Y31))*$D$40*$D$33, -(($D$44-$D$42)*$D$33*$D$30*((1+$D$32)^(Y$8-1))*$D$63)-($D$44-$D$42)*$D$33*$D$31*((1+$D$32)^(Y$8-1))*$D$64)</f>
        <v>0</v>
      </c>
      <c r="Z65" s="21">
        <f>IF('Input sheet'!$E$21="Corridor", (($D$63*Z30)+($D$64*Z31))*$D$40*$D$33, -(($D$44-$D$42)*$D$33*$D$30*((1+$D$32)^(Z$8-1))*$D$63)-($D$44-$D$42)*$D$33*$D$31*((1+$D$32)^(Z$8-1))*$D$64)</f>
        <v>0</v>
      </c>
      <c r="AA65" s="21">
        <f>IF('Input sheet'!$E$21="Corridor", (($D$63*AA30)+($D$64*AA31))*$D$40*$D$33, -(($D$44-$D$42)*$D$33*$D$30*((1+$D$32)^(AA$8-1))*$D$63)-($D$44-$D$42)*$D$33*$D$31*((1+$D$32)^(AA$8-1))*$D$64)</f>
        <v>0</v>
      </c>
      <c r="AB65" s="21">
        <f>IF('Input sheet'!$E$21="Corridor", (($D$63*AB30)+($D$64*AB31))*$D$40*$D$33, -(($D$44-$D$42)*$D$33*$D$30*((1+$D$32)^(AB$8-1))*$D$63)-($D$44-$D$42)*$D$33*$D$31*((1+$D$32)^(AB$8-1))*$D$64)</f>
        <v>0</v>
      </c>
      <c r="AC65" s="21">
        <f>IF('Input sheet'!$E$21="Corridor", (($D$63*AC30)+($D$64*AC31))*$D$40*$D$33, -(($D$44-$D$42)*$D$33*$D$30*((1+$D$32)^(AC$8-1))*$D$63)-($D$44-$D$42)*$D$33*$D$31*((1+$D$32)^(AC$8-1))*$D$64)</f>
        <v>0</v>
      </c>
      <c r="AD65" s="21">
        <f>IF('Input sheet'!$E$21="Corridor", (($D$63*AD30)+($D$64*AD31))*$D$40*$D$33, -(($D$44-$D$42)*$D$33*$D$30*((1+$D$32)^(AD$8-1))*$D$63)-($D$44-$D$42)*$D$33*$D$31*((1+$D$32)^(AD$8-1))*$D$64)</f>
        <v>0</v>
      </c>
      <c r="AE65" s="21">
        <f>IF('Input sheet'!$E$21="Corridor", (($D$63*AE30)+($D$64*AE31))*$D$40*$D$33, -(($D$44-$D$42)*$D$33*$D$30*((1+$D$32)^(AE$8-1))*$D$63)-($D$44-$D$42)*$D$33*$D$31*((1+$D$32)^(AE$8-1))*$D$64)</f>
        <v>0</v>
      </c>
      <c r="AF65" s="21">
        <f>IF('Input sheet'!$E$21="Corridor", (($D$63*AF30)+($D$64*AF31))*$D$40*$D$33, -(($D$44-$D$42)*$D$33*$D$30*((1+$D$32)^(AF$8-1))*$D$63)-($D$44-$D$42)*$D$33*$D$31*((1+$D$32)^(AF$8-1))*$D$64)</f>
        <v>0</v>
      </c>
      <c r="AG65" s="21">
        <f>IF('Input sheet'!$E$21="Corridor", (($D$63*AG30)+($D$64*AG31))*$D$40*$D$33, -(($D$44-$D$42)*$D$33*$D$30*((1+$D$32)^(AG$8-1))*$D$63)-($D$44-$D$42)*$D$33*$D$31*((1+$D$32)^(AG$8-1))*$D$64)</f>
        <v>0</v>
      </c>
      <c r="AH65" s="21">
        <f>IF('Input sheet'!$E$21="Corridor", (($D$63*AH30)+($D$64*AH31))*$D$40*$D$33, -(($D$44-$D$42)*$D$33*$D$30*((1+$D$32)^(AH$8-1))*$D$63)-($D$44-$D$42)*$D$33*$D$31*((1+$D$32)^(AH$8-1))*$D$64)</f>
        <v>0</v>
      </c>
      <c r="AI65" s="21">
        <f>IF('Input sheet'!$E$21="Corridor", (($D$63*AI30)+($D$64*AI31))*$D$40*$D$33, -(($D$44-$D$42)*$D$33*$D$30*((1+$D$32)^(AI$8-1))*$D$63)-($D$44-$D$42)*$D$33*$D$31*((1+$D$32)^(AI$8-1))*$D$64)</f>
        <v>0</v>
      </c>
      <c r="AM65" s="20"/>
      <c r="AN65" s="20"/>
      <c r="AO65" s="20"/>
    </row>
    <row r="66" spans="2:41" x14ac:dyDescent="0.25">
      <c r="C66" s="19"/>
      <c r="AJ66" s="45"/>
      <c r="AM66" s="21"/>
      <c r="AN66" s="21"/>
      <c r="AO66" s="21"/>
    </row>
    <row r="67" spans="2:41" x14ac:dyDescent="0.25">
      <c r="C67" s="19" t="s">
        <v>134</v>
      </c>
      <c r="F67" s="21">
        <f t="shared" ref="F67:AI68" si="13">F63*(1/((1+$D$2)^F$8))</f>
        <v>0</v>
      </c>
      <c r="G67" s="21">
        <f t="shared" si="13"/>
        <v>0</v>
      </c>
      <c r="H67" s="21">
        <f t="shared" si="13"/>
        <v>0</v>
      </c>
      <c r="I67" s="21">
        <f t="shared" si="13"/>
        <v>0</v>
      </c>
      <c r="J67" s="21">
        <f t="shared" si="13"/>
        <v>0</v>
      </c>
      <c r="K67" s="21">
        <f t="shared" si="13"/>
        <v>0</v>
      </c>
      <c r="L67" s="21">
        <f t="shared" si="13"/>
        <v>0</v>
      </c>
      <c r="M67" s="21">
        <f t="shared" si="13"/>
        <v>0</v>
      </c>
      <c r="N67" s="21">
        <f t="shared" si="13"/>
        <v>0</v>
      </c>
      <c r="O67" s="21">
        <f t="shared" si="13"/>
        <v>0</v>
      </c>
      <c r="P67" s="21">
        <f t="shared" si="13"/>
        <v>0</v>
      </c>
      <c r="Q67" s="21">
        <f t="shared" si="13"/>
        <v>0</v>
      </c>
      <c r="R67" s="21">
        <f t="shared" si="13"/>
        <v>0</v>
      </c>
      <c r="S67" s="21">
        <f t="shared" si="13"/>
        <v>0</v>
      </c>
      <c r="T67" s="21">
        <f t="shared" si="13"/>
        <v>0</v>
      </c>
      <c r="U67" s="21">
        <f t="shared" si="13"/>
        <v>0</v>
      </c>
      <c r="V67" s="21">
        <f t="shared" si="13"/>
        <v>0</v>
      </c>
      <c r="W67" s="21">
        <f t="shared" si="13"/>
        <v>0</v>
      </c>
      <c r="X67" s="21">
        <f t="shared" si="13"/>
        <v>0</v>
      </c>
      <c r="Y67" s="21">
        <f t="shared" si="13"/>
        <v>0</v>
      </c>
      <c r="Z67" s="21">
        <f t="shared" si="13"/>
        <v>0</v>
      </c>
      <c r="AA67" s="21">
        <f t="shared" si="13"/>
        <v>0</v>
      </c>
      <c r="AB67" s="21">
        <f t="shared" si="13"/>
        <v>0</v>
      </c>
      <c r="AC67" s="21">
        <f t="shared" si="13"/>
        <v>0</v>
      </c>
      <c r="AD67" s="21">
        <f t="shared" si="13"/>
        <v>0</v>
      </c>
      <c r="AE67" s="21">
        <f t="shared" si="13"/>
        <v>0</v>
      </c>
      <c r="AF67" s="21">
        <f t="shared" si="13"/>
        <v>0</v>
      </c>
      <c r="AG67" s="21">
        <f t="shared" si="13"/>
        <v>0</v>
      </c>
      <c r="AH67" s="21">
        <f t="shared" si="13"/>
        <v>0</v>
      </c>
      <c r="AI67" s="21">
        <f t="shared" si="13"/>
        <v>0</v>
      </c>
      <c r="AJ67" s="45">
        <f>SUM(F67:AI67)</f>
        <v>0</v>
      </c>
      <c r="AM67" s="21"/>
      <c r="AN67" s="21"/>
      <c r="AO67" s="21"/>
    </row>
    <row r="68" spans="2:41" x14ac:dyDescent="0.25">
      <c r="C68" s="19" t="s">
        <v>135</v>
      </c>
      <c r="F68" s="21">
        <f t="shared" si="13"/>
        <v>0</v>
      </c>
      <c r="G68" s="21">
        <f t="shared" si="13"/>
        <v>0</v>
      </c>
      <c r="H68" s="21">
        <f t="shared" si="13"/>
        <v>0</v>
      </c>
      <c r="I68" s="21">
        <f t="shared" si="13"/>
        <v>0</v>
      </c>
      <c r="J68" s="21">
        <f t="shared" si="13"/>
        <v>0</v>
      </c>
      <c r="K68" s="21">
        <f t="shared" si="13"/>
        <v>0</v>
      </c>
      <c r="L68" s="21">
        <f t="shared" si="13"/>
        <v>0</v>
      </c>
      <c r="M68" s="21">
        <f t="shared" si="13"/>
        <v>0</v>
      </c>
      <c r="N68" s="21">
        <f t="shared" si="13"/>
        <v>0</v>
      </c>
      <c r="O68" s="21">
        <f t="shared" si="13"/>
        <v>0</v>
      </c>
      <c r="P68" s="21">
        <f t="shared" si="13"/>
        <v>0</v>
      </c>
      <c r="Q68" s="21">
        <f t="shared" si="13"/>
        <v>0</v>
      </c>
      <c r="R68" s="21">
        <f t="shared" si="13"/>
        <v>0</v>
      </c>
      <c r="S68" s="21">
        <f t="shared" si="13"/>
        <v>0</v>
      </c>
      <c r="T68" s="21">
        <f t="shared" si="13"/>
        <v>0</v>
      </c>
      <c r="U68" s="21">
        <f t="shared" si="13"/>
        <v>0</v>
      </c>
      <c r="V68" s="21">
        <f t="shared" si="13"/>
        <v>0</v>
      </c>
      <c r="W68" s="21">
        <f t="shared" si="13"/>
        <v>0</v>
      </c>
      <c r="X68" s="21">
        <f t="shared" si="13"/>
        <v>0</v>
      </c>
      <c r="Y68" s="21">
        <f t="shared" si="13"/>
        <v>0</v>
      </c>
      <c r="Z68" s="21">
        <f t="shared" si="13"/>
        <v>0</v>
      </c>
      <c r="AA68" s="21">
        <f t="shared" si="13"/>
        <v>0</v>
      </c>
      <c r="AB68" s="21">
        <f t="shared" si="13"/>
        <v>0</v>
      </c>
      <c r="AC68" s="21">
        <f t="shared" si="13"/>
        <v>0</v>
      </c>
      <c r="AD68" s="21">
        <f t="shared" si="13"/>
        <v>0</v>
      </c>
      <c r="AE68" s="21">
        <f t="shared" si="13"/>
        <v>0</v>
      </c>
      <c r="AF68" s="21">
        <f t="shared" si="13"/>
        <v>0</v>
      </c>
      <c r="AG68" s="21">
        <f t="shared" si="13"/>
        <v>0</v>
      </c>
      <c r="AH68" s="21">
        <f t="shared" si="13"/>
        <v>0</v>
      </c>
      <c r="AI68" s="21">
        <f t="shared" si="13"/>
        <v>0</v>
      </c>
      <c r="AJ68" s="45">
        <f>SUM(F68:AI68)</f>
        <v>0</v>
      </c>
      <c r="AM68" s="21"/>
      <c r="AN68" s="21"/>
      <c r="AO68" s="21"/>
    </row>
    <row r="69" spans="2:41" x14ac:dyDescent="0.25">
      <c r="C69" s="19" t="s">
        <v>136</v>
      </c>
      <c r="F69" s="22">
        <f t="shared" ref="F69:AI69" si="14">F$68*$D$35</f>
        <v>0</v>
      </c>
      <c r="G69" s="22">
        <f t="shared" si="14"/>
        <v>0</v>
      </c>
      <c r="H69" s="22">
        <f t="shared" si="14"/>
        <v>0</v>
      </c>
      <c r="I69" s="22">
        <f t="shared" si="14"/>
        <v>0</v>
      </c>
      <c r="J69" s="22">
        <f t="shared" si="14"/>
        <v>0</v>
      </c>
      <c r="K69" s="22">
        <f t="shared" si="14"/>
        <v>0</v>
      </c>
      <c r="L69" s="22">
        <f t="shared" si="14"/>
        <v>0</v>
      </c>
      <c r="M69" s="22">
        <f t="shared" si="14"/>
        <v>0</v>
      </c>
      <c r="N69" s="22">
        <f t="shared" si="14"/>
        <v>0</v>
      </c>
      <c r="O69" s="22">
        <f t="shared" si="14"/>
        <v>0</v>
      </c>
      <c r="P69" s="22">
        <f t="shared" si="14"/>
        <v>0</v>
      </c>
      <c r="Q69" s="22">
        <f t="shared" si="14"/>
        <v>0</v>
      </c>
      <c r="R69" s="22">
        <f t="shared" si="14"/>
        <v>0</v>
      </c>
      <c r="S69" s="22">
        <f t="shared" si="14"/>
        <v>0</v>
      </c>
      <c r="T69" s="22">
        <f t="shared" si="14"/>
        <v>0</v>
      </c>
      <c r="U69" s="22">
        <f t="shared" si="14"/>
        <v>0</v>
      </c>
      <c r="V69" s="22">
        <f t="shared" si="14"/>
        <v>0</v>
      </c>
      <c r="W69" s="22">
        <f t="shared" si="14"/>
        <v>0</v>
      </c>
      <c r="X69" s="22">
        <f t="shared" si="14"/>
        <v>0</v>
      </c>
      <c r="Y69" s="22">
        <f t="shared" si="14"/>
        <v>0</v>
      </c>
      <c r="Z69" s="22">
        <f t="shared" si="14"/>
        <v>0</v>
      </c>
      <c r="AA69" s="22">
        <f t="shared" si="14"/>
        <v>0</v>
      </c>
      <c r="AB69" s="22">
        <f t="shared" si="14"/>
        <v>0</v>
      </c>
      <c r="AC69" s="22">
        <f t="shared" si="14"/>
        <v>0</v>
      </c>
      <c r="AD69" s="22">
        <f t="shared" si="14"/>
        <v>0</v>
      </c>
      <c r="AE69" s="22">
        <f t="shared" si="14"/>
        <v>0</v>
      </c>
      <c r="AF69" s="22">
        <f t="shared" si="14"/>
        <v>0</v>
      </c>
      <c r="AG69" s="22">
        <f t="shared" si="14"/>
        <v>0</v>
      </c>
      <c r="AH69" s="22">
        <f t="shared" si="14"/>
        <v>0</v>
      </c>
      <c r="AI69" s="22">
        <f t="shared" si="14"/>
        <v>0</v>
      </c>
      <c r="AJ69" s="45">
        <f>SUM(F69:AI69)</f>
        <v>0</v>
      </c>
      <c r="AM69" s="21"/>
      <c r="AN69" s="21"/>
      <c r="AO69" s="21"/>
    </row>
    <row r="70" spans="2:41" x14ac:dyDescent="0.25">
      <c r="C70" s="19" t="s">
        <v>137</v>
      </c>
      <c r="F70" s="22">
        <f t="shared" ref="F70:AI70" si="15">F$68*$D$36</f>
        <v>0</v>
      </c>
      <c r="G70" s="22">
        <f t="shared" si="15"/>
        <v>0</v>
      </c>
      <c r="H70" s="22">
        <f t="shared" si="15"/>
        <v>0</v>
      </c>
      <c r="I70" s="22">
        <f t="shared" si="15"/>
        <v>0</v>
      </c>
      <c r="J70" s="22">
        <f t="shared" si="15"/>
        <v>0</v>
      </c>
      <c r="K70" s="22">
        <f t="shared" si="15"/>
        <v>0</v>
      </c>
      <c r="L70" s="22">
        <f t="shared" si="15"/>
        <v>0</v>
      </c>
      <c r="M70" s="22">
        <f t="shared" si="15"/>
        <v>0</v>
      </c>
      <c r="N70" s="22">
        <f t="shared" si="15"/>
        <v>0</v>
      </c>
      <c r="O70" s="22">
        <f t="shared" si="15"/>
        <v>0</v>
      </c>
      <c r="P70" s="22">
        <f t="shared" si="15"/>
        <v>0</v>
      </c>
      <c r="Q70" s="22">
        <f t="shared" si="15"/>
        <v>0</v>
      </c>
      <c r="R70" s="22">
        <f t="shared" si="15"/>
        <v>0</v>
      </c>
      <c r="S70" s="22">
        <f t="shared" si="15"/>
        <v>0</v>
      </c>
      <c r="T70" s="22">
        <f t="shared" si="15"/>
        <v>0</v>
      </c>
      <c r="U70" s="22">
        <f t="shared" si="15"/>
        <v>0</v>
      </c>
      <c r="V70" s="22">
        <f t="shared" si="15"/>
        <v>0</v>
      </c>
      <c r="W70" s="22">
        <f t="shared" si="15"/>
        <v>0</v>
      </c>
      <c r="X70" s="22">
        <f t="shared" si="15"/>
        <v>0</v>
      </c>
      <c r="Y70" s="22">
        <f t="shared" si="15"/>
        <v>0</v>
      </c>
      <c r="Z70" s="22">
        <f t="shared" si="15"/>
        <v>0</v>
      </c>
      <c r="AA70" s="22">
        <f t="shared" si="15"/>
        <v>0</v>
      </c>
      <c r="AB70" s="22">
        <f t="shared" si="15"/>
        <v>0</v>
      </c>
      <c r="AC70" s="22">
        <f t="shared" si="15"/>
        <v>0</v>
      </c>
      <c r="AD70" s="22">
        <f t="shared" si="15"/>
        <v>0</v>
      </c>
      <c r="AE70" s="22">
        <f t="shared" si="15"/>
        <v>0</v>
      </c>
      <c r="AF70" s="22">
        <f t="shared" si="15"/>
        <v>0</v>
      </c>
      <c r="AG70" s="22">
        <f t="shared" si="15"/>
        <v>0</v>
      </c>
      <c r="AH70" s="22">
        <f t="shared" si="15"/>
        <v>0</v>
      </c>
      <c r="AI70" s="22">
        <f t="shared" si="15"/>
        <v>0</v>
      </c>
      <c r="AJ70" s="45">
        <f>SUM(F70:AI70)</f>
        <v>0</v>
      </c>
      <c r="AM70" s="21"/>
      <c r="AN70" s="21"/>
      <c r="AO70" s="21"/>
    </row>
    <row r="71" spans="2:41" x14ac:dyDescent="0.25">
      <c r="C71" s="19" t="s">
        <v>138</v>
      </c>
      <c r="F71" s="22">
        <f t="shared" ref="F71:AI71" si="16">F65*(1/((1+$D$2)^F$8))</f>
        <v>0</v>
      </c>
      <c r="G71" s="22">
        <f t="shared" si="16"/>
        <v>0</v>
      </c>
      <c r="H71" s="22">
        <f t="shared" si="16"/>
        <v>0</v>
      </c>
      <c r="I71" s="22">
        <f t="shared" si="16"/>
        <v>0</v>
      </c>
      <c r="J71" s="22">
        <f t="shared" si="16"/>
        <v>0</v>
      </c>
      <c r="K71" s="22">
        <f t="shared" si="16"/>
        <v>0</v>
      </c>
      <c r="L71" s="22">
        <f t="shared" si="16"/>
        <v>0</v>
      </c>
      <c r="M71" s="22">
        <f t="shared" si="16"/>
        <v>0</v>
      </c>
      <c r="N71" s="22">
        <f t="shared" si="16"/>
        <v>0</v>
      </c>
      <c r="O71" s="22">
        <f t="shared" si="16"/>
        <v>0</v>
      </c>
      <c r="P71" s="22">
        <f t="shared" si="16"/>
        <v>0</v>
      </c>
      <c r="Q71" s="22">
        <f t="shared" si="16"/>
        <v>0</v>
      </c>
      <c r="R71" s="22">
        <f t="shared" si="16"/>
        <v>0</v>
      </c>
      <c r="S71" s="22">
        <f t="shared" si="16"/>
        <v>0</v>
      </c>
      <c r="T71" s="22">
        <f t="shared" si="16"/>
        <v>0</v>
      </c>
      <c r="U71" s="22">
        <f t="shared" si="16"/>
        <v>0</v>
      </c>
      <c r="V71" s="22">
        <f t="shared" si="16"/>
        <v>0</v>
      </c>
      <c r="W71" s="22">
        <f t="shared" si="16"/>
        <v>0</v>
      </c>
      <c r="X71" s="22">
        <f t="shared" si="16"/>
        <v>0</v>
      </c>
      <c r="Y71" s="22">
        <f t="shared" si="16"/>
        <v>0</v>
      </c>
      <c r="Z71" s="22">
        <f t="shared" si="16"/>
        <v>0</v>
      </c>
      <c r="AA71" s="22">
        <f t="shared" si="16"/>
        <v>0</v>
      </c>
      <c r="AB71" s="22">
        <f t="shared" si="16"/>
        <v>0</v>
      </c>
      <c r="AC71" s="22">
        <f t="shared" si="16"/>
        <v>0</v>
      </c>
      <c r="AD71" s="22">
        <f t="shared" si="16"/>
        <v>0</v>
      </c>
      <c r="AE71" s="22">
        <f t="shared" si="16"/>
        <v>0</v>
      </c>
      <c r="AF71" s="22">
        <f t="shared" si="16"/>
        <v>0</v>
      </c>
      <c r="AG71" s="22">
        <f t="shared" si="16"/>
        <v>0</v>
      </c>
      <c r="AH71" s="22">
        <f t="shared" si="16"/>
        <v>0</v>
      </c>
      <c r="AI71" s="22">
        <f t="shared" si="16"/>
        <v>0</v>
      </c>
      <c r="AJ71" s="45">
        <f>SUM(F71:AI71)</f>
        <v>0</v>
      </c>
      <c r="AM71" s="21"/>
      <c r="AN71" s="21"/>
      <c r="AO71" s="21"/>
    </row>
    <row r="73" spans="2:41" s="126" customFormat="1" ht="15.75" x14ac:dyDescent="0.25">
      <c r="B73" s="16" t="s">
        <v>83</v>
      </c>
      <c r="C73" s="16" t="s">
        <v>83</v>
      </c>
    </row>
    <row r="74" spans="2:41" s="199" customFormat="1" x14ac:dyDescent="0.25">
      <c r="C74" s="199" t="s">
        <v>99</v>
      </c>
      <c r="D74" s="199" t="s">
        <v>62</v>
      </c>
      <c r="E74" s="199" t="s">
        <v>84</v>
      </c>
      <c r="F74" s="199" t="s">
        <v>85</v>
      </c>
    </row>
    <row r="75" spans="2:41" s="199" customFormat="1" x14ac:dyDescent="0.25">
      <c r="C75" s="199" t="s">
        <v>60</v>
      </c>
      <c r="D75" s="199">
        <f>'Input sheet'!E37</f>
        <v>0</v>
      </c>
      <c r="E75" s="199">
        <f>'Input sheet'!F37</f>
        <v>50</v>
      </c>
      <c r="F75" s="199">
        <f>E75*D75</f>
        <v>0</v>
      </c>
    </row>
    <row r="76" spans="2:41" s="199" customFormat="1" x14ac:dyDescent="0.25">
      <c r="C76" s="199" t="s">
        <v>95</v>
      </c>
      <c r="D76" s="199">
        <f>'Input sheet'!E38</f>
        <v>0</v>
      </c>
      <c r="E76" s="199">
        <f>'Input sheet'!F38</f>
        <v>20</v>
      </c>
      <c r="F76" s="199">
        <f>E76*D76</f>
        <v>0</v>
      </c>
    </row>
    <row r="77" spans="2:41" s="199" customFormat="1" x14ac:dyDescent="0.25">
      <c r="C77" s="199" t="s">
        <v>61</v>
      </c>
      <c r="D77" s="199">
        <f>'Input sheet'!E39</f>
        <v>0</v>
      </c>
      <c r="E77" s="199">
        <f>'Input sheet'!F39</f>
        <v>6</v>
      </c>
      <c r="F77" s="199">
        <f>E77*D77</f>
        <v>0</v>
      </c>
    </row>
    <row r="78" spans="2:41" s="199" customFormat="1" x14ac:dyDescent="0.25">
      <c r="C78" s="199" t="s">
        <v>250</v>
      </c>
      <c r="D78" s="199">
        <f>'Input sheet'!E40</f>
        <v>0</v>
      </c>
      <c r="E78" s="199">
        <f>'Input sheet'!F40</f>
        <v>60</v>
      </c>
      <c r="F78" s="199">
        <f>E78*D78</f>
        <v>0</v>
      </c>
    </row>
    <row r="79" spans="2:41" s="199" customFormat="1" x14ac:dyDescent="0.25">
      <c r="C79" s="199" t="s">
        <v>276</v>
      </c>
      <c r="F79" s="27">
        <f>(SUM(F75:F78))*D29*1/60*1/60*365</f>
        <v>0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2:41" s="199" customFormat="1" x14ac:dyDescent="0.25">
      <c r="C80" s="199" t="s">
        <v>473</v>
      </c>
      <c r="F80" s="27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3:41" s="199" customFormat="1" x14ac:dyDescent="0.25">
      <c r="C81" s="199" t="s">
        <v>60</v>
      </c>
      <c r="D81" s="199">
        <f>'Input sheet'!E41</f>
        <v>0</v>
      </c>
      <c r="E81" s="199">
        <f>'Input sheet'!F41</f>
        <v>25</v>
      </c>
      <c r="F81" s="199">
        <f>E81*D81</f>
        <v>0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3:41" s="199" customFormat="1" x14ac:dyDescent="0.25">
      <c r="C82" s="199" t="s">
        <v>95</v>
      </c>
      <c r="D82" s="199">
        <f>'Input sheet'!E42</f>
        <v>0</v>
      </c>
      <c r="E82" s="199">
        <f>'Input sheet'!F42</f>
        <v>10</v>
      </c>
      <c r="F82" s="199">
        <f>E82*D82</f>
        <v>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3:41" s="199" customFormat="1" x14ac:dyDescent="0.25">
      <c r="C83" s="199" t="s">
        <v>61</v>
      </c>
      <c r="D83" s="199">
        <f>'Input sheet'!E43</f>
        <v>0</v>
      </c>
      <c r="E83" s="199">
        <f>'Input sheet'!F43</f>
        <v>3</v>
      </c>
      <c r="F83" s="199">
        <f>E83*D83</f>
        <v>0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3:41" s="199" customFormat="1" x14ac:dyDescent="0.25">
      <c r="C84" s="199" t="s">
        <v>250</v>
      </c>
      <c r="D84" s="199">
        <f>'Input sheet'!E44</f>
        <v>0</v>
      </c>
      <c r="E84" s="199">
        <f>'Input sheet'!F44</f>
        <v>30</v>
      </c>
      <c r="F84" s="199">
        <f>E84*D84</f>
        <v>0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3:41" s="199" customFormat="1" x14ac:dyDescent="0.25">
      <c r="C85" s="199" t="s">
        <v>474</v>
      </c>
      <c r="F85" s="27">
        <f>(SUM(F81:F84))*D29*1/60*1/60*365</f>
        <v>0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3:41" s="199" customFormat="1" x14ac:dyDescent="0.25">
      <c r="C86" s="199" t="s">
        <v>598</v>
      </c>
      <c r="D86" s="1"/>
      <c r="F86" s="27">
        <f>IF('Input sheet'!$E$21="Corridor", IF('Input sheet'!$E$25="Including", 0,F79-F85), 0)</f>
        <v>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3:41" s="199" customFormat="1" x14ac:dyDescent="0.25">
      <c r="D87" s="14"/>
      <c r="F87" s="127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3:41" s="199" customFormat="1" x14ac:dyDescent="0.25">
      <c r="C88" s="19" t="s">
        <v>142</v>
      </c>
      <c r="D88" s="14"/>
      <c r="F88" s="21">
        <f>$F$86*$D$30*$D$63*(1+$D$32)^(F$8-1)</f>
        <v>0</v>
      </c>
      <c r="G88" s="21">
        <f t="shared" ref="G88:AI88" si="17">$F$86*$D$30*$D$63*(1+$D$32)^(G$8-1)</f>
        <v>0</v>
      </c>
      <c r="H88" s="21">
        <f t="shared" si="17"/>
        <v>0</v>
      </c>
      <c r="I88" s="21">
        <f t="shared" si="17"/>
        <v>0</v>
      </c>
      <c r="J88" s="21">
        <f t="shared" si="17"/>
        <v>0</v>
      </c>
      <c r="K88" s="21">
        <f t="shared" si="17"/>
        <v>0</v>
      </c>
      <c r="L88" s="21">
        <f t="shared" si="17"/>
        <v>0</v>
      </c>
      <c r="M88" s="21">
        <f t="shared" si="17"/>
        <v>0</v>
      </c>
      <c r="N88" s="21">
        <f t="shared" si="17"/>
        <v>0</v>
      </c>
      <c r="O88" s="21">
        <f t="shared" si="17"/>
        <v>0</v>
      </c>
      <c r="P88" s="21">
        <f t="shared" si="17"/>
        <v>0</v>
      </c>
      <c r="Q88" s="21">
        <f t="shared" si="17"/>
        <v>0</v>
      </c>
      <c r="R88" s="21">
        <f t="shared" si="17"/>
        <v>0</v>
      </c>
      <c r="S88" s="21">
        <f t="shared" si="17"/>
        <v>0</v>
      </c>
      <c r="T88" s="21">
        <f t="shared" si="17"/>
        <v>0</v>
      </c>
      <c r="U88" s="21">
        <f t="shared" si="17"/>
        <v>0</v>
      </c>
      <c r="V88" s="21">
        <f t="shared" si="17"/>
        <v>0</v>
      </c>
      <c r="W88" s="21">
        <f t="shared" si="17"/>
        <v>0</v>
      </c>
      <c r="X88" s="21">
        <f t="shared" si="17"/>
        <v>0</v>
      </c>
      <c r="Y88" s="21">
        <f t="shared" si="17"/>
        <v>0</v>
      </c>
      <c r="Z88" s="21">
        <f t="shared" si="17"/>
        <v>0</v>
      </c>
      <c r="AA88" s="21">
        <f t="shared" si="17"/>
        <v>0</v>
      </c>
      <c r="AB88" s="21">
        <f t="shared" si="17"/>
        <v>0</v>
      </c>
      <c r="AC88" s="21">
        <f t="shared" si="17"/>
        <v>0</v>
      </c>
      <c r="AD88" s="21">
        <f t="shared" si="17"/>
        <v>0</v>
      </c>
      <c r="AE88" s="21">
        <f t="shared" si="17"/>
        <v>0</v>
      </c>
      <c r="AF88" s="21">
        <f t="shared" si="17"/>
        <v>0</v>
      </c>
      <c r="AG88" s="21">
        <f t="shared" si="17"/>
        <v>0</v>
      </c>
      <c r="AH88" s="21">
        <f t="shared" si="17"/>
        <v>0</v>
      </c>
      <c r="AI88" s="21">
        <f t="shared" si="17"/>
        <v>0</v>
      </c>
      <c r="AJ88" s="21"/>
    </row>
    <row r="89" spans="3:41" s="199" customFormat="1" x14ac:dyDescent="0.25">
      <c r="C89" s="19" t="s">
        <v>143</v>
      </c>
      <c r="D89" s="14"/>
      <c r="F89" s="21">
        <f>$F$86*$D$31*$D$64*(1+$D$32)^(F$8-1)</f>
        <v>0</v>
      </c>
      <c r="G89" s="21">
        <f t="shared" ref="G89:AI89" si="18">$F$86*$D$31*$D$64*(1+$D$32)^(G$8-1)</f>
        <v>0</v>
      </c>
      <c r="H89" s="21">
        <f t="shared" si="18"/>
        <v>0</v>
      </c>
      <c r="I89" s="21">
        <f t="shared" si="18"/>
        <v>0</v>
      </c>
      <c r="J89" s="21">
        <f t="shared" si="18"/>
        <v>0</v>
      </c>
      <c r="K89" s="21">
        <f t="shared" si="18"/>
        <v>0</v>
      </c>
      <c r="L89" s="21">
        <f t="shared" si="18"/>
        <v>0</v>
      </c>
      <c r="M89" s="21">
        <f t="shared" si="18"/>
        <v>0</v>
      </c>
      <c r="N89" s="21">
        <f t="shared" si="18"/>
        <v>0</v>
      </c>
      <c r="O89" s="21">
        <f t="shared" si="18"/>
        <v>0</v>
      </c>
      <c r="P89" s="21">
        <f t="shared" si="18"/>
        <v>0</v>
      </c>
      <c r="Q89" s="21">
        <f t="shared" si="18"/>
        <v>0</v>
      </c>
      <c r="R89" s="21">
        <f t="shared" si="18"/>
        <v>0</v>
      </c>
      <c r="S89" s="21">
        <f t="shared" si="18"/>
        <v>0</v>
      </c>
      <c r="T89" s="21">
        <f t="shared" si="18"/>
        <v>0</v>
      </c>
      <c r="U89" s="21">
        <f t="shared" si="18"/>
        <v>0</v>
      </c>
      <c r="V89" s="21">
        <f t="shared" si="18"/>
        <v>0</v>
      </c>
      <c r="W89" s="21">
        <f t="shared" si="18"/>
        <v>0</v>
      </c>
      <c r="X89" s="21">
        <f t="shared" si="18"/>
        <v>0</v>
      </c>
      <c r="Y89" s="21">
        <f t="shared" si="18"/>
        <v>0</v>
      </c>
      <c r="Z89" s="21">
        <f t="shared" si="18"/>
        <v>0</v>
      </c>
      <c r="AA89" s="21">
        <f t="shared" si="18"/>
        <v>0</v>
      </c>
      <c r="AB89" s="21">
        <f t="shared" si="18"/>
        <v>0</v>
      </c>
      <c r="AC89" s="21">
        <f t="shared" si="18"/>
        <v>0</v>
      </c>
      <c r="AD89" s="21">
        <f t="shared" si="18"/>
        <v>0</v>
      </c>
      <c r="AE89" s="21">
        <f t="shared" si="18"/>
        <v>0</v>
      </c>
      <c r="AF89" s="21">
        <f t="shared" si="18"/>
        <v>0</v>
      </c>
      <c r="AG89" s="21">
        <f t="shared" si="18"/>
        <v>0</v>
      </c>
      <c r="AH89" s="21">
        <f t="shared" si="18"/>
        <v>0</v>
      </c>
      <c r="AI89" s="21">
        <f t="shared" si="18"/>
        <v>0</v>
      </c>
      <c r="AJ89" s="21"/>
    </row>
    <row r="90" spans="3:41" s="199" customFormat="1" x14ac:dyDescent="0.25">
      <c r="C90" s="19" t="s">
        <v>117</v>
      </c>
      <c r="F90" s="21">
        <f>(($F$86*$D$30*$D$63)+($F$86*$D$31*$D$64))*(1+$D$32)^(F$8-1)</f>
        <v>0</v>
      </c>
      <c r="G90" s="21">
        <f t="shared" ref="G90:AI90" si="19">(($F$86*$D$30*$D$63)+($F$86*$D$31*$D$64))*(1+$D$32)^(G$8-1)</f>
        <v>0</v>
      </c>
      <c r="H90" s="21">
        <f t="shared" si="19"/>
        <v>0</v>
      </c>
      <c r="I90" s="21">
        <f t="shared" si="19"/>
        <v>0</v>
      </c>
      <c r="J90" s="21">
        <f t="shared" si="19"/>
        <v>0</v>
      </c>
      <c r="K90" s="21">
        <f t="shared" si="19"/>
        <v>0</v>
      </c>
      <c r="L90" s="21">
        <f t="shared" si="19"/>
        <v>0</v>
      </c>
      <c r="M90" s="21">
        <f t="shared" si="19"/>
        <v>0</v>
      </c>
      <c r="N90" s="21">
        <f t="shared" si="19"/>
        <v>0</v>
      </c>
      <c r="O90" s="21">
        <f t="shared" si="19"/>
        <v>0</v>
      </c>
      <c r="P90" s="21">
        <f t="shared" si="19"/>
        <v>0</v>
      </c>
      <c r="Q90" s="21">
        <f t="shared" si="19"/>
        <v>0</v>
      </c>
      <c r="R90" s="21">
        <f t="shared" si="19"/>
        <v>0</v>
      </c>
      <c r="S90" s="21">
        <f t="shared" si="19"/>
        <v>0</v>
      </c>
      <c r="T90" s="21">
        <f t="shared" si="19"/>
        <v>0</v>
      </c>
      <c r="U90" s="21">
        <f t="shared" si="19"/>
        <v>0</v>
      </c>
      <c r="V90" s="21">
        <f t="shared" si="19"/>
        <v>0</v>
      </c>
      <c r="W90" s="21">
        <f t="shared" si="19"/>
        <v>0</v>
      </c>
      <c r="X90" s="21">
        <f t="shared" si="19"/>
        <v>0</v>
      </c>
      <c r="Y90" s="21">
        <f t="shared" si="19"/>
        <v>0</v>
      </c>
      <c r="Z90" s="21">
        <f t="shared" si="19"/>
        <v>0</v>
      </c>
      <c r="AA90" s="21">
        <f t="shared" si="19"/>
        <v>0</v>
      </c>
      <c r="AB90" s="21">
        <f t="shared" si="19"/>
        <v>0</v>
      </c>
      <c r="AC90" s="21">
        <f t="shared" si="19"/>
        <v>0</v>
      </c>
      <c r="AD90" s="21">
        <f t="shared" si="19"/>
        <v>0</v>
      </c>
      <c r="AE90" s="21">
        <f t="shared" si="19"/>
        <v>0</v>
      </c>
      <c r="AF90" s="21">
        <f t="shared" si="19"/>
        <v>0</v>
      </c>
      <c r="AG90" s="21">
        <f t="shared" si="19"/>
        <v>0</v>
      </c>
      <c r="AH90" s="21">
        <f t="shared" si="19"/>
        <v>0</v>
      </c>
      <c r="AI90" s="21">
        <f t="shared" si="19"/>
        <v>0</v>
      </c>
      <c r="AJ90" s="21"/>
      <c r="AM90" s="20"/>
      <c r="AN90" s="20"/>
      <c r="AO90" s="20"/>
    </row>
    <row r="91" spans="3:41" s="199" customFormat="1" x14ac:dyDescent="0.25">
      <c r="C91" s="19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M91" s="20"/>
      <c r="AN91" s="20"/>
      <c r="AO91" s="20"/>
    </row>
    <row r="92" spans="3:41" s="199" customFormat="1" x14ac:dyDescent="0.25">
      <c r="C92" s="19" t="s">
        <v>144</v>
      </c>
      <c r="F92" s="21">
        <f t="shared" ref="F92:AI92" si="20">F88*(1/((1+$D$2)^F$8))</f>
        <v>0</v>
      </c>
      <c r="G92" s="21">
        <f t="shared" si="20"/>
        <v>0</v>
      </c>
      <c r="H92" s="21">
        <f t="shared" si="20"/>
        <v>0</v>
      </c>
      <c r="I92" s="21">
        <f t="shared" si="20"/>
        <v>0</v>
      </c>
      <c r="J92" s="21">
        <f t="shared" si="20"/>
        <v>0</v>
      </c>
      <c r="K92" s="21">
        <f t="shared" si="20"/>
        <v>0</v>
      </c>
      <c r="L92" s="21">
        <f t="shared" si="20"/>
        <v>0</v>
      </c>
      <c r="M92" s="21">
        <f t="shared" si="20"/>
        <v>0</v>
      </c>
      <c r="N92" s="21">
        <f t="shared" si="20"/>
        <v>0</v>
      </c>
      <c r="O92" s="21">
        <f t="shared" si="20"/>
        <v>0</v>
      </c>
      <c r="P92" s="21">
        <f t="shared" si="20"/>
        <v>0</v>
      </c>
      <c r="Q92" s="21">
        <f t="shared" si="20"/>
        <v>0</v>
      </c>
      <c r="R92" s="21">
        <f t="shared" si="20"/>
        <v>0</v>
      </c>
      <c r="S92" s="21">
        <f t="shared" si="20"/>
        <v>0</v>
      </c>
      <c r="T92" s="21">
        <f t="shared" si="20"/>
        <v>0</v>
      </c>
      <c r="U92" s="21">
        <f t="shared" si="20"/>
        <v>0</v>
      </c>
      <c r="V92" s="21">
        <f t="shared" si="20"/>
        <v>0</v>
      </c>
      <c r="W92" s="21">
        <f t="shared" si="20"/>
        <v>0</v>
      </c>
      <c r="X92" s="21">
        <f t="shared" si="20"/>
        <v>0</v>
      </c>
      <c r="Y92" s="21">
        <f t="shared" si="20"/>
        <v>0</v>
      </c>
      <c r="Z92" s="21">
        <f t="shared" si="20"/>
        <v>0</v>
      </c>
      <c r="AA92" s="21">
        <f t="shared" si="20"/>
        <v>0</v>
      </c>
      <c r="AB92" s="21">
        <f t="shared" si="20"/>
        <v>0</v>
      </c>
      <c r="AC92" s="21">
        <f t="shared" si="20"/>
        <v>0</v>
      </c>
      <c r="AD92" s="21">
        <f t="shared" si="20"/>
        <v>0</v>
      </c>
      <c r="AE92" s="21">
        <f t="shared" si="20"/>
        <v>0</v>
      </c>
      <c r="AF92" s="21">
        <f t="shared" si="20"/>
        <v>0</v>
      </c>
      <c r="AG92" s="21">
        <f t="shared" si="20"/>
        <v>0</v>
      </c>
      <c r="AH92" s="21">
        <f t="shared" si="20"/>
        <v>0</v>
      </c>
      <c r="AI92" s="21">
        <f t="shared" si="20"/>
        <v>0</v>
      </c>
      <c r="AJ92" s="45">
        <f>SUM(F92:AI92)</f>
        <v>0</v>
      </c>
      <c r="AM92" s="20"/>
      <c r="AN92" s="20"/>
      <c r="AO92" s="20"/>
    </row>
    <row r="93" spans="3:41" s="199" customFormat="1" x14ac:dyDescent="0.25">
      <c r="C93" s="19" t="s">
        <v>145</v>
      </c>
      <c r="F93" s="21">
        <f t="shared" ref="F93:AI93" si="21">F89*(1/((1+$D$2)^F$8))</f>
        <v>0</v>
      </c>
      <c r="G93" s="21">
        <f t="shared" si="21"/>
        <v>0</v>
      </c>
      <c r="H93" s="21">
        <f t="shared" si="21"/>
        <v>0</v>
      </c>
      <c r="I93" s="21">
        <f t="shared" si="21"/>
        <v>0</v>
      </c>
      <c r="J93" s="21">
        <f t="shared" si="21"/>
        <v>0</v>
      </c>
      <c r="K93" s="21">
        <f t="shared" si="21"/>
        <v>0</v>
      </c>
      <c r="L93" s="21">
        <f t="shared" si="21"/>
        <v>0</v>
      </c>
      <c r="M93" s="21">
        <f t="shared" si="21"/>
        <v>0</v>
      </c>
      <c r="N93" s="21">
        <f t="shared" si="21"/>
        <v>0</v>
      </c>
      <c r="O93" s="21">
        <f t="shared" si="21"/>
        <v>0</v>
      </c>
      <c r="P93" s="21">
        <f t="shared" si="21"/>
        <v>0</v>
      </c>
      <c r="Q93" s="21">
        <f t="shared" si="21"/>
        <v>0</v>
      </c>
      <c r="R93" s="21">
        <f t="shared" si="21"/>
        <v>0</v>
      </c>
      <c r="S93" s="21">
        <f t="shared" si="21"/>
        <v>0</v>
      </c>
      <c r="T93" s="21">
        <f t="shared" si="21"/>
        <v>0</v>
      </c>
      <c r="U93" s="21">
        <f t="shared" si="21"/>
        <v>0</v>
      </c>
      <c r="V93" s="21">
        <f t="shared" si="21"/>
        <v>0</v>
      </c>
      <c r="W93" s="21">
        <f t="shared" si="21"/>
        <v>0</v>
      </c>
      <c r="X93" s="21">
        <f t="shared" si="21"/>
        <v>0</v>
      </c>
      <c r="Y93" s="21">
        <f t="shared" si="21"/>
        <v>0</v>
      </c>
      <c r="Z93" s="21">
        <f t="shared" si="21"/>
        <v>0</v>
      </c>
      <c r="AA93" s="21">
        <f t="shared" si="21"/>
        <v>0</v>
      </c>
      <c r="AB93" s="21">
        <f t="shared" si="21"/>
        <v>0</v>
      </c>
      <c r="AC93" s="21">
        <f t="shared" si="21"/>
        <v>0</v>
      </c>
      <c r="AD93" s="21">
        <f t="shared" si="21"/>
        <v>0</v>
      </c>
      <c r="AE93" s="21">
        <f t="shared" si="21"/>
        <v>0</v>
      </c>
      <c r="AF93" s="21">
        <f t="shared" si="21"/>
        <v>0</v>
      </c>
      <c r="AG93" s="21">
        <f t="shared" si="21"/>
        <v>0</v>
      </c>
      <c r="AH93" s="21">
        <f t="shared" si="21"/>
        <v>0</v>
      </c>
      <c r="AI93" s="21">
        <f t="shared" si="21"/>
        <v>0</v>
      </c>
      <c r="AJ93" s="45">
        <f>SUM(F93:AI93)</f>
        <v>0</v>
      </c>
      <c r="AM93" s="20"/>
      <c r="AN93" s="20"/>
      <c r="AO93" s="20"/>
    </row>
    <row r="94" spans="3:41" s="199" customFormat="1" x14ac:dyDescent="0.25">
      <c r="C94" s="19" t="s">
        <v>146</v>
      </c>
      <c r="F94" s="21">
        <f>F93*$D$35</f>
        <v>0</v>
      </c>
      <c r="G94" s="21">
        <f t="shared" ref="G94:AI94" si="22">G93*$D$35</f>
        <v>0</v>
      </c>
      <c r="H94" s="21">
        <f t="shared" si="22"/>
        <v>0</v>
      </c>
      <c r="I94" s="21">
        <f t="shared" si="22"/>
        <v>0</v>
      </c>
      <c r="J94" s="21">
        <f t="shared" si="22"/>
        <v>0</v>
      </c>
      <c r="K94" s="21">
        <f t="shared" si="22"/>
        <v>0</v>
      </c>
      <c r="L94" s="21">
        <f t="shared" si="22"/>
        <v>0</v>
      </c>
      <c r="M94" s="21">
        <f t="shared" si="22"/>
        <v>0</v>
      </c>
      <c r="N94" s="21">
        <f t="shared" si="22"/>
        <v>0</v>
      </c>
      <c r="O94" s="21">
        <f t="shared" si="22"/>
        <v>0</v>
      </c>
      <c r="P94" s="21">
        <f t="shared" si="22"/>
        <v>0</v>
      </c>
      <c r="Q94" s="21">
        <f t="shared" si="22"/>
        <v>0</v>
      </c>
      <c r="R94" s="21">
        <f t="shared" si="22"/>
        <v>0</v>
      </c>
      <c r="S94" s="21">
        <f t="shared" si="22"/>
        <v>0</v>
      </c>
      <c r="T94" s="21">
        <f t="shared" si="22"/>
        <v>0</v>
      </c>
      <c r="U94" s="21">
        <f t="shared" si="22"/>
        <v>0</v>
      </c>
      <c r="V94" s="21">
        <f t="shared" si="22"/>
        <v>0</v>
      </c>
      <c r="W94" s="21">
        <f t="shared" si="22"/>
        <v>0</v>
      </c>
      <c r="X94" s="21">
        <f t="shared" si="22"/>
        <v>0</v>
      </c>
      <c r="Y94" s="21">
        <f t="shared" si="22"/>
        <v>0</v>
      </c>
      <c r="Z94" s="21">
        <f t="shared" si="22"/>
        <v>0</v>
      </c>
      <c r="AA94" s="21">
        <f t="shared" si="22"/>
        <v>0</v>
      </c>
      <c r="AB94" s="21">
        <f t="shared" si="22"/>
        <v>0</v>
      </c>
      <c r="AC94" s="21">
        <f t="shared" si="22"/>
        <v>0</v>
      </c>
      <c r="AD94" s="21">
        <f t="shared" si="22"/>
        <v>0</v>
      </c>
      <c r="AE94" s="21">
        <f t="shared" si="22"/>
        <v>0</v>
      </c>
      <c r="AF94" s="21">
        <f t="shared" si="22"/>
        <v>0</v>
      </c>
      <c r="AG94" s="21">
        <f t="shared" si="22"/>
        <v>0</v>
      </c>
      <c r="AH94" s="21">
        <f t="shared" si="22"/>
        <v>0</v>
      </c>
      <c r="AI94" s="21">
        <f t="shared" si="22"/>
        <v>0</v>
      </c>
      <c r="AJ94" s="45">
        <f>SUM(F94:AI94)</f>
        <v>0</v>
      </c>
      <c r="AM94" s="20"/>
      <c r="AN94" s="20"/>
      <c r="AO94" s="20"/>
    </row>
    <row r="95" spans="3:41" s="199" customFormat="1" x14ac:dyDescent="0.25">
      <c r="C95" s="19" t="s">
        <v>147</v>
      </c>
      <c r="F95" s="21">
        <f>F93*$D$36</f>
        <v>0</v>
      </c>
      <c r="G95" s="21">
        <f t="shared" ref="G95:AI95" si="23">G93*$D$36</f>
        <v>0</v>
      </c>
      <c r="H95" s="21">
        <f t="shared" si="23"/>
        <v>0</v>
      </c>
      <c r="I95" s="21">
        <f t="shared" si="23"/>
        <v>0</v>
      </c>
      <c r="J95" s="21">
        <f t="shared" si="23"/>
        <v>0</v>
      </c>
      <c r="K95" s="21">
        <f t="shared" si="23"/>
        <v>0</v>
      </c>
      <c r="L95" s="21">
        <f t="shared" si="23"/>
        <v>0</v>
      </c>
      <c r="M95" s="21">
        <f t="shared" si="23"/>
        <v>0</v>
      </c>
      <c r="N95" s="21">
        <f t="shared" si="23"/>
        <v>0</v>
      </c>
      <c r="O95" s="21">
        <f t="shared" si="23"/>
        <v>0</v>
      </c>
      <c r="P95" s="21">
        <f t="shared" si="23"/>
        <v>0</v>
      </c>
      <c r="Q95" s="21">
        <f t="shared" si="23"/>
        <v>0</v>
      </c>
      <c r="R95" s="21">
        <f t="shared" si="23"/>
        <v>0</v>
      </c>
      <c r="S95" s="21">
        <f t="shared" si="23"/>
        <v>0</v>
      </c>
      <c r="T95" s="21">
        <f t="shared" si="23"/>
        <v>0</v>
      </c>
      <c r="U95" s="21">
        <f t="shared" si="23"/>
        <v>0</v>
      </c>
      <c r="V95" s="21">
        <f t="shared" si="23"/>
        <v>0</v>
      </c>
      <c r="W95" s="21">
        <f t="shared" si="23"/>
        <v>0</v>
      </c>
      <c r="X95" s="21">
        <f t="shared" si="23"/>
        <v>0</v>
      </c>
      <c r="Y95" s="21">
        <f t="shared" si="23"/>
        <v>0</v>
      </c>
      <c r="Z95" s="21">
        <f t="shared" si="23"/>
        <v>0</v>
      </c>
      <c r="AA95" s="21">
        <f t="shared" si="23"/>
        <v>0</v>
      </c>
      <c r="AB95" s="21">
        <f t="shared" si="23"/>
        <v>0</v>
      </c>
      <c r="AC95" s="21">
        <f t="shared" si="23"/>
        <v>0</v>
      </c>
      <c r="AD95" s="21">
        <f t="shared" si="23"/>
        <v>0</v>
      </c>
      <c r="AE95" s="21">
        <f t="shared" si="23"/>
        <v>0</v>
      </c>
      <c r="AF95" s="21">
        <f t="shared" si="23"/>
        <v>0</v>
      </c>
      <c r="AG95" s="21">
        <f t="shared" si="23"/>
        <v>0</v>
      </c>
      <c r="AH95" s="21">
        <f t="shared" si="23"/>
        <v>0</v>
      </c>
      <c r="AI95" s="21">
        <f t="shared" si="23"/>
        <v>0</v>
      </c>
      <c r="AJ95" s="45">
        <f>SUM(F95:AI95)</f>
        <v>0</v>
      </c>
      <c r="AM95" s="20"/>
      <c r="AN95" s="20"/>
      <c r="AO95" s="20"/>
    </row>
    <row r="96" spans="3:41" s="199" customFormat="1" x14ac:dyDescent="0.25">
      <c r="C96" s="19" t="s">
        <v>148</v>
      </c>
      <c r="F96" s="21">
        <f t="shared" ref="F96:AI96" si="24">F90*(1/((1+$D$2)^F$8))</f>
        <v>0</v>
      </c>
      <c r="G96" s="21">
        <f t="shared" si="24"/>
        <v>0</v>
      </c>
      <c r="H96" s="21">
        <f t="shared" si="24"/>
        <v>0</v>
      </c>
      <c r="I96" s="21">
        <f t="shared" si="24"/>
        <v>0</v>
      </c>
      <c r="J96" s="21">
        <f t="shared" si="24"/>
        <v>0</v>
      </c>
      <c r="K96" s="21">
        <f t="shared" si="24"/>
        <v>0</v>
      </c>
      <c r="L96" s="21">
        <f t="shared" si="24"/>
        <v>0</v>
      </c>
      <c r="M96" s="21">
        <f t="shared" si="24"/>
        <v>0</v>
      </c>
      <c r="N96" s="21">
        <f t="shared" si="24"/>
        <v>0</v>
      </c>
      <c r="O96" s="21">
        <f t="shared" si="24"/>
        <v>0</v>
      </c>
      <c r="P96" s="21">
        <f t="shared" si="24"/>
        <v>0</v>
      </c>
      <c r="Q96" s="21">
        <f t="shared" si="24"/>
        <v>0</v>
      </c>
      <c r="R96" s="21">
        <f t="shared" si="24"/>
        <v>0</v>
      </c>
      <c r="S96" s="21">
        <f t="shared" si="24"/>
        <v>0</v>
      </c>
      <c r="T96" s="21">
        <f t="shared" si="24"/>
        <v>0</v>
      </c>
      <c r="U96" s="21">
        <f t="shared" si="24"/>
        <v>0</v>
      </c>
      <c r="V96" s="21">
        <f t="shared" si="24"/>
        <v>0</v>
      </c>
      <c r="W96" s="21">
        <f t="shared" si="24"/>
        <v>0</v>
      </c>
      <c r="X96" s="21">
        <f t="shared" si="24"/>
        <v>0</v>
      </c>
      <c r="Y96" s="21">
        <f t="shared" si="24"/>
        <v>0</v>
      </c>
      <c r="Z96" s="21">
        <f t="shared" si="24"/>
        <v>0</v>
      </c>
      <c r="AA96" s="21">
        <f t="shared" si="24"/>
        <v>0</v>
      </c>
      <c r="AB96" s="21">
        <f t="shared" si="24"/>
        <v>0</v>
      </c>
      <c r="AC96" s="21">
        <f t="shared" si="24"/>
        <v>0</v>
      </c>
      <c r="AD96" s="21">
        <f t="shared" si="24"/>
        <v>0</v>
      </c>
      <c r="AE96" s="21">
        <f t="shared" si="24"/>
        <v>0</v>
      </c>
      <c r="AF96" s="21">
        <f t="shared" si="24"/>
        <v>0</v>
      </c>
      <c r="AG96" s="21">
        <f t="shared" si="24"/>
        <v>0</v>
      </c>
      <c r="AH96" s="21">
        <f t="shared" si="24"/>
        <v>0</v>
      </c>
      <c r="AI96" s="21">
        <f t="shared" si="24"/>
        <v>0</v>
      </c>
      <c r="AJ96" s="45">
        <f>SUM(F96:AI96)</f>
        <v>0</v>
      </c>
      <c r="AM96" s="21"/>
      <c r="AN96" s="21"/>
      <c r="AO96" s="21"/>
    </row>
    <row r="97" spans="2:5" s="199" customFormat="1" x14ac:dyDescent="0.25"/>
    <row r="98" spans="2:5" x14ac:dyDescent="0.25">
      <c r="B98" s="16" t="s">
        <v>378</v>
      </c>
      <c r="C98" s="26" t="s">
        <v>56</v>
      </c>
      <c r="D98" s="33"/>
    </row>
    <row r="99" spans="2:5" x14ac:dyDescent="0.25">
      <c r="B99" s="16"/>
      <c r="C99" s="26"/>
      <c r="D99" s="33"/>
    </row>
    <row r="100" spans="2:5" x14ac:dyDescent="0.25">
      <c r="B100" s="16"/>
      <c r="C100" s="26"/>
      <c r="D100" s="33"/>
    </row>
    <row r="101" spans="2:5" x14ac:dyDescent="0.25">
      <c r="B101" s="16"/>
      <c r="C101" s="26"/>
      <c r="D101" s="33"/>
    </row>
    <row r="102" spans="2:5" x14ac:dyDescent="0.25">
      <c r="B102" s="16"/>
      <c r="C102" s="26"/>
      <c r="D102" s="33"/>
    </row>
    <row r="103" spans="2:5" x14ac:dyDescent="0.25">
      <c r="B103" s="16"/>
      <c r="C103" s="26"/>
      <c r="D103" s="33"/>
    </row>
    <row r="104" spans="2:5" x14ac:dyDescent="0.25">
      <c r="B104" s="16"/>
      <c r="C104" s="26"/>
      <c r="D104" s="33"/>
    </row>
    <row r="105" spans="2:5" x14ac:dyDescent="0.25">
      <c r="B105" s="16"/>
      <c r="C105" s="26"/>
      <c r="D105" s="33"/>
    </row>
    <row r="106" spans="2:5" x14ac:dyDescent="0.25">
      <c r="B106" s="46" t="s">
        <v>52</v>
      </c>
      <c r="C106" s="33" t="s">
        <v>98</v>
      </c>
      <c r="D106" s="33"/>
    </row>
    <row r="107" spans="2:5" x14ac:dyDescent="0.25">
      <c r="B107" s="46"/>
      <c r="C107" s="33" t="s">
        <v>82</v>
      </c>
      <c r="D107" s="33" t="s">
        <v>375</v>
      </c>
    </row>
    <row r="108" spans="2:5" x14ac:dyDescent="0.25">
      <c r="B108" s="46"/>
      <c r="C108" s="33" t="s">
        <v>20</v>
      </c>
      <c r="D108" s="33" t="s">
        <v>376</v>
      </c>
      <c r="E108" s="208" t="s">
        <v>377</v>
      </c>
    </row>
    <row r="109" spans="2:5" x14ac:dyDescent="0.25">
      <c r="B109" s="46"/>
      <c r="C109" s="33" t="s">
        <v>390</v>
      </c>
      <c r="D109" s="199">
        <f>'VOC Value'!C16</f>
        <v>98.690299999999993</v>
      </c>
      <c r="E109" s="199">
        <f>'VOC Value'!D16</f>
        <v>3991.2764000000002</v>
      </c>
    </row>
    <row r="110" spans="2:5" x14ac:dyDescent="0.25">
      <c r="B110" s="46"/>
      <c r="C110" s="33"/>
      <c r="D110" s="33"/>
    </row>
    <row r="111" spans="2:5" x14ac:dyDescent="0.25">
      <c r="B111" s="46"/>
      <c r="C111" s="33" t="s">
        <v>21</v>
      </c>
      <c r="D111" s="179">
        <f>IF('Input sheet'!$E$21="Corridor", $D$109+($E$109/$D$37), $D$109+($E$109/($D$41/$D$42)))</f>
        <v>155.70853428571428</v>
      </c>
    </row>
    <row r="112" spans="2:5" x14ac:dyDescent="0.25">
      <c r="B112" s="46"/>
      <c r="C112" s="33" t="s">
        <v>25</v>
      </c>
      <c r="D112" s="179">
        <f>IF('Input sheet'!$E$21="Corridor", $D$109+($E$109/$D$38), $D$109+($E$109/($D$43/$D$44)))</f>
        <v>155.70853428571428</v>
      </c>
    </row>
    <row r="113" spans="2:41" x14ac:dyDescent="0.25">
      <c r="B113" s="46"/>
      <c r="C113" s="33" t="s">
        <v>379</v>
      </c>
      <c r="D113" s="179">
        <f>D111-D112</f>
        <v>0</v>
      </c>
    </row>
    <row r="114" spans="2:41" x14ac:dyDescent="0.25">
      <c r="B114" s="46"/>
      <c r="C114" s="33" t="s">
        <v>380</v>
      </c>
      <c r="D114" s="179">
        <f>D113*'VOC Value'!$B$13</f>
        <v>0</v>
      </c>
    </row>
    <row r="115" spans="2:41" x14ac:dyDescent="0.25">
      <c r="B115" s="46"/>
      <c r="C115" s="33" t="s">
        <v>381</v>
      </c>
      <c r="D115" s="33"/>
      <c r="F115" s="216">
        <f>IF('Input sheet'!$E$21="Corridor",($D$114*F30*$D$39)/100*$D$33,(($D$111*$D$41*(1+$D$32)^(F$8-1)*$D$30)-($D$112*$D$43*(1+$D$32)^(F$8-1)*$D$30))/100*$D$33)</f>
        <v>0</v>
      </c>
      <c r="G115" s="216">
        <f>IF('Input sheet'!$E$21="Corridor",($D$114*G30*$D$39)/100*$D$33,(($D$111*$D$41*(1+$D$32)^(G$8-1)*$D$30)-($D$112*$D$43*(1+$D$32)^(G$8-1)*$D$30))/100*$D$33)</f>
        <v>0</v>
      </c>
      <c r="H115" s="216">
        <f>IF('Input sheet'!$E$21="Corridor",($D$114*H30*$D$39)/100*$D$33,(($D$111*$D$41*(1+$D$32)^(H$8-1)*$D$30)-($D$112*$D$43*(1+$D$32)^(H$8-1)*$D$30))/100*$D$33)</f>
        <v>0</v>
      </c>
      <c r="I115" s="216">
        <f>IF('Input sheet'!$E$21="Corridor",($D$114*I30*$D$39)/100*$D$33,(($D$111*$D$41*(1+$D$32)^(I$8-1)*$D$30)-($D$112*$D$43*(1+$D$32)^(I$8-1)*$D$30))/100*$D$33)</f>
        <v>0</v>
      </c>
      <c r="J115" s="216">
        <f>IF('Input sheet'!$E$21="Corridor",($D$114*J30*$D$39)/100*$D$33,(($D$111*$D$41*(1+$D$32)^(J$8-1)*$D$30)-($D$112*$D$43*(1+$D$32)^(J$8-1)*$D$30))/100*$D$33)</f>
        <v>0</v>
      </c>
      <c r="K115" s="216">
        <f>IF('Input sheet'!$E$21="Corridor",($D$114*K30*$D$39)/100*$D$33,(($D$111*$D$41*(1+$D$32)^(K$8-1)*$D$30)-($D$112*$D$43*(1+$D$32)^(K$8-1)*$D$30))/100*$D$33)</f>
        <v>0</v>
      </c>
      <c r="L115" s="216">
        <f>IF('Input sheet'!$E$21="Corridor",($D$114*L30*$D$39)/100*$D$33,(($D$111*$D$41*(1+$D$32)^(L$8-1)*$D$30)-($D$112*$D$43*(1+$D$32)^(L$8-1)*$D$30))/100*$D$33)</f>
        <v>0</v>
      </c>
      <c r="M115" s="216">
        <f>IF('Input sheet'!$E$21="Corridor",($D$114*M30*$D$39)/100*$D$33,(($D$111*$D$41*(1+$D$32)^(M$8-1)*$D$30)-($D$112*$D$43*(1+$D$32)^(M$8-1)*$D$30))/100*$D$33)</f>
        <v>0</v>
      </c>
      <c r="N115" s="216">
        <f>IF('Input sheet'!$E$21="Corridor",($D$114*N30*$D$39)/100*$D$33,(($D$111*$D$41*(1+$D$32)^(N$8-1)*$D$30)-($D$112*$D$43*(1+$D$32)^(N$8-1)*$D$30))/100*$D$33)</f>
        <v>0</v>
      </c>
      <c r="O115" s="216">
        <f>IF('Input sheet'!$E$21="Corridor",($D$114*O30*$D$39)/100*$D$33,(($D$111*$D$41*(1+$D$32)^(O$8-1)*$D$30)-($D$112*$D$43*(1+$D$32)^(O$8-1)*$D$30))/100*$D$33)</f>
        <v>0</v>
      </c>
      <c r="P115" s="216">
        <f>IF('Input sheet'!$E$21="Corridor",($D$114*P30*$D$39)/100*$D$33,(($D$111*$D$41*(1+$D$32)^(P$8-1)*$D$30)-($D$112*$D$43*(1+$D$32)^(P$8-1)*$D$30))/100*$D$33)</f>
        <v>0</v>
      </c>
      <c r="Q115" s="216">
        <f>IF('Input sheet'!$E$21="Corridor",($D$114*Q30*$D$39)/100*$D$33,(($D$111*$D$41*(1+$D$32)^(Q$8-1)*$D$30)-($D$112*$D$43*(1+$D$32)^(Q$8-1)*$D$30))/100*$D$33)</f>
        <v>0</v>
      </c>
      <c r="R115" s="216">
        <f>IF('Input sheet'!$E$21="Corridor",($D$114*R30*$D$39)/100*$D$33,(($D$111*$D$41*(1+$D$32)^(R$8-1)*$D$30)-($D$112*$D$43*(1+$D$32)^(R$8-1)*$D$30))/100*$D$33)</f>
        <v>0</v>
      </c>
      <c r="S115" s="216">
        <f>IF('Input sheet'!$E$21="Corridor",($D$114*S30*$D$39)/100*$D$33,(($D$111*$D$41*(1+$D$32)^(S$8-1)*$D$30)-($D$112*$D$43*(1+$D$32)^(S$8-1)*$D$30))/100*$D$33)</f>
        <v>0</v>
      </c>
      <c r="T115" s="216">
        <f>IF('Input sheet'!$E$21="Corridor",($D$114*T30*$D$39)/100*$D$33,(($D$111*$D$41*(1+$D$32)^(T$8-1)*$D$30)-($D$112*$D$43*(1+$D$32)^(T$8-1)*$D$30))/100*$D$33)</f>
        <v>0</v>
      </c>
      <c r="U115" s="216">
        <f>IF('Input sheet'!$E$21="Corridor",($D$114*U30*$D$39)/100*$D$33,(($D$111*$D$41*(1+$D$32)^(U$8-1)*$D$30)-($D$112*$D$43*(1+$D$32)^(U$8-1)*$D$30))/100*$D$33)</f>
        <v>0</v>
      </c>
      <c r="V115" s="216">
        <f>IF('Input sheet'!$E$21="Corridor",($D$114*V30*$D$39)/100*$D$33,(($D$111*$D$41*(1+$D$32)^(V$8-1)*$D$30)-($D$112*$D$43*(1+$D$32)^(V$8-1)*$D$30))/100*$D$33)</f>
        <v>0</v>
      </c>
      <c r="W115" s="216">
        <f>IF('Input sheet'!$E$21="Corridor",($D$114*W30*$D$39)/100*$D$33,(($D$111*$D$41*(1+$D$32)^(W$8-1)*$D$30)-($D$112*$D$43*(1+$D$32)^(W$8-1)*$D$30))/100*$D$33)</f>
        <v>0</v>
      </c>
      <c r="X115" s="216">
        <f>IF('Input sheet'!$E$21="Corridor",($D$114*X30*$D$39)/100*$D$33,(($D$111*$D$41*(1+$D$32)^(X$8-1)*$D$30)-($D$112*$D$43*(1+$D$32)^(X$8-1)*$D$30))/100*$D$33)</f>
        <v>0</v>
      </c>
      <c r="Y115" s="216">
        <f>IF('Input sheet'!$E$21="Corridor",($D$114*Y30*$D$39)/100*$D$33,(($D$111*$D$41*(1+$D$32)^(Y$8-1)*$D$30)-($D$112*$D$43*(1+$D$32)^(Y$8-1)*$D$30))/100*$D$33)</f>
        <v>0</v>
      </c>
      <c r="Z115" s="216">
        <f>IF('Input sheet'!$E$21="Corridor",($D$114*Z30*$D$39)/100*$D$33,(($D$111*$D$41*(1+$D$32)^(Z$8-1)*$D$30)-($D$112*$D$43*(1+$D$32)^(Z$8-1)*$D$30))/100*$D$33)</f>
        <v>0</v>
      </c>
      <c r="AA115" s="216">
        <f>IF('Input sheet'!$E$21="Corridor",($D$114*AA30*$D$39)/100*$D$33,(($D$111*$D$41*(1+$D$32)^(AA$8-1)*$D$30)-($D$112*$D$43*(1+$D$32)^(AA$8-1)*$D$30))/100*$D$33)</f>
        <v>0</v>
      </c>
      <c r="AB115" s="216">
        <f>IF('Input sheet'!$E$21="Corridor",($D$114*AB30*$D$39)/100*$D$33,(($D$111*$D$41*(1+$D$32)^(AB$8-1)*$D$30)-($D$112*$D$43*(1+$D$32)^(AB$8-1)*$D$30))/100*$D$33)</f>
        <v>0</v>
      </c>
      <c r="AC115" s="216">
        <f>IF('Input sheet'!$E$21="Corridor",($D$114*AC30*$D$39)/100*$D$33,(($D$111*$D$41*(1+$D$32)^(AC$8-1)*$D$30)-($D$112*$D$43*(1+$D$32)^(AC$8-1)*$D$30))/100*$D$33)</f>
        <v>0</v>
      </c>
      <c r="AD115" s="216">
        <f>IF('Input sheet'!$E$21="Corridor",($D$114*AD30*$D$39)/100*$D$33,(($D$111*$D$41*(1+$D$32)^(AD$8-1)*$D$30)-($D$112*$D$43*(1+$D$32)^(AD$8-1)*$D$30))/100*$D$33)</f>
        <v>0</v>
      </c>
      <c r="AE115" s="216">
        <f>IF('Input sheet'!$E$21="Corridor",($D$114*AE30*$D$39)/100*$D$33,(($D$111*$D$41*(1+$D$32)^(AE$8-1)*$D$30)-($D$112*$D$43*(1+$D$32)^(AE$8-1)*$D$30))/100*$D$33)</f>
        <v>0</v>
      </c>
      <c r="AF115" s="216">
        <f>IF('Input sheet'!$E$21="Corridor",($D$114*AF30*$D$39)/100*$D$33,(($D$111*$D$41*(1+$D$32)^(AF$8-1)*$D$30)-($D$112*$D$43*(1+$D$32)^(AF$8-1)*$D$30))/100*$D$33)</f>
        <v>0</v>
      </c>
      <c r="AG115" s="216">
        <f>IF('Input sheet'!$E$21="Corridor",($D$114*AG30*$D$39)/100*$D$33,(($D$111*$D$41*(1+$D$32)^(AG$8-1)*$D$30)-($D$112*$D$43*(1+$D$32)^(AG$8-1)*$D$30))/100*$D$33)</f>
        <v>0</v>
      </c>
      <c r="AH115" s="216">
        <f>IF('Input sheet'!$E$21="Corridor",($D$114*AH30*$D$39)/100*$D$33,(($D$111*$D$41*(1+$D$32)^(AH$8-1)*$D$30)-($D$112*$D$43*(1+$D$32)^(AH$8-1)*$D$30))/100*$D$33)</f>
        <v>0</v>
      </c>
      <c r="AI115" s="216">
        <f>IF('Input sheet'!$E$21="Corridor",($D$114*AI30*$D$39)/100*$D$33,(($D$111*$D$41*(1+$D$32)^(AI$8-1)*$D$30)-($D$112*$D$43*(1+$D$32)^(AI$8-1)*$D$30))/100*$D$33)</f>
        <v>0</v>
      </c>
    </row>
    <row r="116" spans="2:41" x14ac:dyDescent="0.25">
      <c r="B116" s="46"/>
      <c r="C116" s="33"/>
      <c r="D116" s="33"/>
    </row>
    <row r="117" spans="2:41" x14ac:dyDescent="0.25">
      <c r="B117" s="46" t="s">
        <v>388</v>
      </c>
      <c r="C117" s="33" t="s">
        <v>97</v>
      </c>
      <c r="D117" s="33"/>
    </row>
    <row r="118" spans="2:41" x14ac:dyDescent="0.25">
      <c r="B118" s="16"/>
      <c r="C118" s="33" t="s">
        <v>82</v>
      </c>
      <c r="D118" s="33" t="s">
        <v>375</v>
      </c>
    </row>
    <row r="119" spans="2:41" x14ac:dyDescent="0.25">
      <c r="B119" s="16"/>
      <c r="C119" s="33" t="s">
        <v>20</v>
      </c>
      <c r="D119" s="33" t="s">
        <v>376</v>
      </c>
      <c r="E119" s="208" t="s">
        <v>377</v>
      </c>
    </row>
    <row r="120" spans="2:41" x14ac:dyDescent="0.25">
      <c r="B120" s="16"/>
      <c r="C120" s="33" t="s">
        <v>390</v>
      </c>
      <c r="D120" s="199">
        <f>'VOC Value'!C17</f>
        <v>12.651400000000001</v>
      </c>
      <c r="E120" s="199">
        <f>'VOC Value'!D17</f>
        <v>1315.5178000000001</v>
      </c>
    </row>
    <row r="121" spans="2:41" x14ac:dyDescent="0.25">
      <c r="B121" s="16"/>
      <c r="C121" s="33"/>
      <c r="D121" s="33"/>
    </row>
    <row r="122" spans="2:41" x14ac:dyDescent="0.25">
      <c r="B122" s="16"/>
      <c r="C122" s="33" t="s">
        <v>21</v>
      </c>
      <c r="D122" s="179">
        <f>IF('Input sheet'!$E$21="Corridor", $D$120+($E$120/$D$37), $D$120+($E$120/($D$41/$D$42)))</f>
        <v>31.444511428571431</v>
      </c>
    </row>
    <row r="123" spans="2:41" x14ac:dyDescent="0.25">
      <c r="B123" s="16"/>
      <c r="C123" s="33" t="s">
        <v>25</v>
      </c>
      <c r="D123" s="179">
        <f>IF('Input sheet'!$E$21="Corridor", $D$120+($E$120/$D$38), $D$120+($E$120/($D$43/$D$44)))</f>
        <v>31.444511428571431</v>
      </c>
    </row>
    <row r="124" spans="2:41" x14ac:dyDescent="0.25">
      <c r="B124" s="16"/>
      <c r="C124" s="33" t="s">
        <v>382</v>
      </c>
      <c r="D124" s="179">
        <f>D122-D123</f>
        <v>0</v>
      </c>
    </row>
    <row r="125" spans="2:41" x14ac:dyDescent="0.25">
      <c r="B125" s="16"/>
      <c r="C125" s="33" t="s">
        <v>380</v>
      </c>
      <c r="D125" s="179">
        <f>D124*'VOC Value'!$B$13</f>
        <v>0</v>
      </c>
    </row>
    <row r="126" spans="2:41" x14ac:dyDescent="0.25">
      <c r="B126" s="16"/>
      <c r="C126" s="33" t="s">
        <v>383</v>
      </c>
      <c r="D126" s="33"/>
      <c r="F126" s="216">
        <f>IF('Input sheet'!$E$21="Corridor",($D$125*F31*$D$39)/100*$D$33,(($D$122*$D$41*(1+$D$41)^(F$8-1)*$D$31)-($D$123*$D$43*(1+$D$32)^(F$8-1)*$D$31))/100*$D$33)</f>
        <v>0</v>
      </c>
      <c r="G126" s="216">
        <f>IF('Input sheet'!$E$21="Corridor",($D$125*G31*$D$39)/100*$D$33,(($D$122*$D$41*(1+$D$41)^(G$8-1)*$D$31)-($D$123*$D$43*(1+$D$32)^(G$8-1)*$D$31))/100*$D$33)</f>
        <v>0</v>
      </c>
      <c r="H126" s="216">
        <f>IF('Input sheet'!$E$21="Corridor",($D$125*H31*$D$39)/100*$D$33,(($D$122*$D$41*(1+$D$41)^(H$8-1)*$D$31)-($D$123*$D$43*(1+$D$32)^(H$8-1)*$D$31))/100*$D$33)</f>
        <v>0</v>
      </c>
      <c r="I126" s="216">
        <f>IF('Input sheet'!$E$21="Corridor",($D$125*I31*$D$39)/100*$D$33,(($D$122*$D$41*(1+$D$41)^(I$8-1)*$D$31)-($D$123*$D$43*(1+$D$32)^(I$8-1)*$D$31))/100*$D$33)</f>
        <v>0</v>
      </c>
      <c r="J126" s="216">
        <f>IF('Input sheet'!$E$21="Corridor",($D$125*J31*$D$39)/100*$D$33,(($D$122*$D$41*(1+$D$41)^(J$8-1)*$D$31)-($D$123*$D$43*(1+$D$32)^(J$8-1)*$D$31))/100*$D$33)</f>
        <v>0</v>
      </c>
      <c r="K126" s="216">
        <f>IF('Input sheet'!$E$21="Corridor",($D$125*K31*$D$39)/100*$D$33,(($D$122*$D$41*(1+$D$41)^(K$8-1)*$D$31)-($D$123*$D$43*(1+$D$32)^(K$8-1)*$D$31))/100*$D$33)</f>
        <v>0</v>
      </c>
      <c r="L126" s="216">
        <f>IF('Input sheet'!$E$21="Corridor",($D$125*L31*$D$39)/100*$D$33,(($D$122*$D$41*(1+$D$41)^(L$8-1)*$D$31)-($D$123*$D$43*(1+$D$32)^(L$8-1)*$D$31))/100*$D$33)</f>
        <v>0</v>
      </c>
      <c r="M126" s="216">
        <f>IF('Input sheet'!$E$21="Corridor",($D$125*M31*$D$39)/100*$D$33,(($D$122*$D$41*(1+$D$41)^(M$8-1)*$D$31)-($D$123*$D$43*(1+$D$32)^(M$8-1)*$D$31))/100*$D$33)</f>
        <v>0</v>
      </c>
      <c r="N126" s="216">
        <f>IF('Input sheet'!$E$21="Corridor",($D$125*N31*$D$39)/100*$D$33,(($D$122*$D$41*(1+$D$41)^(N$8-1)*$D$31)-($D$123*$D$43*(1+$D$32)^(N$8-1)*$D$31))/100*$D$33)</f>
        <v>0</v>
      </c>
      <c r="O126" s="216">
        <f>IF('Input sheet'!$E$21="Corridor",($D$125*O31*$D$39)/100*$D$33,(($D$122*$D$41*(1+$D$41)^(O$8-1)*$D$31)-($D$123*$D$43*(1+$D$32)^(O$8-1)*$D$31))/100*$D$33)</f>
        <v>0</v>
      </c>
      <c r="P126" s="216">
        <f>IF('Input sheet'!$E$21="Corridor",($D$125*P31*$D$39)/100*$D$33,(($D$122*$D$41*(1+$D$41)^(P$8-1)*$D$31)-($D$123*$D$43*(1+$D$32)^(P$8-1)*$D$31))/100*$D$33)</f>
        <v>0</v>
      </c>
      <c r="Q126" s="216">
        <f>IF('Input sheet'!$E$21="Corridor",($D$125*Q31*$D$39)/100*$D$33,(($D$122*$D$41*(1+$D$41)^(Q$8-1)*$D$31)-($D$123*$D$43*(1+$D$32)^(Q$8-1)*$D$31))/100*$D$33)</f>
        <v>0</v>
      </c>
      <c r="R126" s="216">
        <f>IF('Input sheet'!$E$21="Corridor",($D$125*R31*$D$39)/100*$D$33,(($D$122*$D$41*(1+$D$41)^(R$8-1)*$D$31)-($D$123*$D$43*(1+$D$32)^(R$8-1)*$D$31))/100*$D$33)</f>
        <v>0</v>
      </c>
      <c r="S126" s="216">
        <f>IF('Input sheet'!$E$21="Corridor",($D$125*S31*$D$39)/100*$D$33,(($D$122*$D$41*(1+$D$41)^(S$8-1)*$D$31)-($D$123*$D$43*(1+$D$32)^(S$8-1)*$D$31))/100*$D$33)</f>
        <v>0</v>
      </c>
      <c r="T126" s="216">
        <f>IF('Input sheet'!$E$21="Corridor",($D$125*T31*$D$39)/100*$D$33,(($D$122*$D$41*(1+$D$41)^(T$8-1)*$D$31)-($D$123*$D$43*(1+$D$32)^(T$8-1)*$D$31))/100*$D$33)</f>
        <v>0</v>
      </c>
      <c r="U126" s="216">
        <f>IF('Input sheet'!$E$21="Corridor",($D$125*U31*$D$39)/100*$D$33,(($D$122*$D$41*(1+$D$41)^(U$8-1)*$D$31)-($D$123*$D$43*(1+$D$32)^(U$8-1)*$D$31))/100*$D$33)</f>
        <v>0</v>
      </c>
      <c r="V126" s="216">
        <f>IF('Input sheet'!$E$21="Corridor",($D$125*V31*$D$39)/100*$D$33,(($D$122*$D$41*(1+$D$41)^(V$8-1)*$D$31)-($D$123*$D$43*(1+$D$32)^(V$8-1)*$D$31))/100*$D$33)</f>
        <v>0</v>
      </c>
      <c r="W126" s="216">
        <f>IF('Input sheet'!$E$21="Corridor",($D$125*W31*$D$39)/100*$D$33,(($D$122*$D$41*(1+$D$41)^(W$8-1)*$D$31)-($D$123*$D$43*(1+$D$32)^(W$8-1)*$D$31))/100*$D$33)</f>
        <v>0</v>
      </c>
      <c r="X126" s="216">
        <f>IF('Input sheet'!$E$21="Corridor",($D$125*X31*$D$39)/100*$D$33,(($D$122*$D$41*(1+$D$41)^(X$8-1)*$D$31)-($D$123*$D$43*(1+$D$32)^(X$8-1)*$D$31))/100*$D$33)</f>
        <v>0</v>
      </c>
      <c r="Y126" s="216">
        <f>IF('Input sheet'!$E$21="Corridor",($D$125*Y31*$D$39)/100*$D$33,(($D$122*$D$41*(1+$D$41)^(Y$8-1)*$D$31)-($D$123*$D$43*(1+$D$32)^(Y$8-1)*$D$31))/100*$D$33)</f>
        <v>0</v>
      </c>
      <c r="Z126" s="216">
        <f>IF('Input sheet'!$E$21="Corridor",($D$125*Z31*$D$39)/100*$D$33,(($D$122*$D$41*(1+$D$41)^(Z$8-1)*$D$31)-($D$123*$D$43*(1+$D$32)^(Z$8-1)*$D$31))/100*$D$33)</f>
        <v>0</v>
      </c>
      <c r="AA126" s="216">
        <f>IF('Input sheet'!$E$21="Corridor",($D$125*AA31*$D$39)/100*$D$33,(($D$122*$D$41*(1+$D$41)^(AA$8-1)*$D$31)-($D$123*$D$43*(1+$D$32)^(AA$8-1)*$D$31))/100*$D$33)</f>
        <v>0</v>
      </c>
      <c r="AB126" s="216">
        <f>IF('Input sheet'!$E$21="Corridor",($D$125*AB31*$D$39)/100*$D$33,(($D$122*$D$41*(1+$D$41)^(AB$8-1)*$D$31)-($D$123*$D$43*(1+$D$32)^(AB$8-1)*$D$31))/100*$D$33)</f>
        <v>0</v>
      </c>
      <c r="AC126" s="216">
        <f>IF('Input sheet'!$E$21="Corridor",($D$125*AC31*$D$39)/100*$D$33,(($D$122*$D$41*(1+$D$41)^(AC$8-1)*$D$31)-($D$123*$D$43*(1+$D$32)^(AC$8-1)*$D$31))/100*$D$33)</f>
        <v>0</v>
      </c>
      <c r="AD126" s="216">
        <f>IF('Input sheet'!$E$21="Corridor",($D$125*AD31*$D$39)/100*$D$33,(($D$122*$D$41*(1+$D$41)^(AD$8-1)*$D$31)-($D$123*$D$43*(1+$D$32)^(AD$8-1)*$D$31))/100*$D$33)</f>
        <v>0</v>
      </c>
      <c r="AE126" s="216">
        <f>IF('Input sheet'!$E$21="Corridor",($D$125*AE31*$D$39)/100*$D$33,(($D$122*$D$41*(1+$D$41)^(AE$8-1)*$D$31)-($D$123*$D$43*(1+$D$32)^(AE$8-1)*$D$31))/100*$D$33)</f>
        <v>0</v>
      </c>
      <c r="AF126" s="216">
        <f>IF('Input sheet'!$E$21="Corridor",($D$125*AF31*$D$39)/100*$D$33,(($D$122*$D$41*(1+$D$41)^(AF$8-1)*$D$31)-($D$123*$D$43*(1+$D$32)^(AF$8-1)*$D$31))/100*$D$33)</f>
        <v>0</v>
      </c>
      <c r="AG126" s="216">
        <f>IF('Input sheet'!$E$21="Corridor",($D$125*AG31*$D$39)/100*$D$33,(($D$122*$D$41*(1+$D$41)^(AG$8-1)*$D$31)-($D$123*$D$43*(1+$D$32)^(AG$8-1)*$D$31))/100*$D$33)</f>
        <v>0</v>
      </c>
      <c r="AH126" s="216">
        <f>IF('Input sheet'!$E$21="Corridor",($D$125*AH31*$D$39)/100*$D$33,(($D$122*$D$41*(1+$D$41)^(AH$8-1)*$D$31)-($D$123*$D$43*(1+$D$32)^(AH$8-1)*$D$31))/100*$D$33)</f>
        <v>0</v>
      </c>
      <c r="AI126" s="216">
        <f>IF('Input sheet'!$E$21="Corridor",($D$125*AI31*$D$39)/100*$D$33,(($D$122*$D$41*(1+$D$41)^(AI$8-1)*$D$31)-($D$123*$D$43*(1+$D$32)^(AI$8-1)*$D$31))/100*$D$33)</f>
        <v>0</v>
      </c>
    </row>
    <row r="127" spans="2:41" x14ac:dyDescent="0.25">
      <c r="C127" s="35"/>
      <c r="D127" s="33"/>
    </row>
    <row r="128" spans="2:41" x14ac:dyDescent="0.25">
      <c r="C128" s="25" t="s">
        <v>118</v>
      </c>
      <c r="D128" s="33"/>
      <c r="F128" s="22">
        <f t="shared" ref="F128:AI128" si="25">F115+F126</f>
        <v>0</v>
      </c>
      <c r="G128" s="22">
        <f t="shared" si="25"/>
        <v>0</v>
      </c>
      <c r="H128" s="22">
        <f t="shared" si="25"/>
        <v>0</v>
      </c>
      <c r="I128" s="22">
        <f t="shared" si="25"/>
        <v>0</v>
      </c>
      <c r="J128" s="22">
        <f t="shared" si="25"/>
        <v>0</v>
      </c>
      <c r="K128" s="22">
        <f t="shared" si="25"/>
        <v>0</v>
      </c>
      <c r="L128" s="22">
        <f t="shared" si="25"/>
        <v>0</v>
      </c>
      <c r="M128" s="22">
        <f t="shared" si="25"/>
        <v>0</v>
      </c>
      <c r="N128" s="22">
        <f t="shared" si="25"/>
        <v>0</v>
      </c>
      <c r="O128" s="22">
        <f t="shared" si="25"/>
        <v>0</v>
      </c>
      <c r="P128" s="22">
        <f t="shared" si="25"/>
        <v>0</v>
      </c>
      <c r="Q128" s="22">
        <f t="shared" si="25"/>
        <v>0</v>
      </c>
      <c r="R128" s="22">
        <f t="shared" si="25"/>
        <v>0</v>
      </c>
      <c r="S128" s="22">
        <f t="shared" si="25"/>
        <v>0</v>
      </c>
      <c r="T128" s="22">
        <f t="shared" si="25"/>
        <v>0</v>
      </c>
      <c r="U128" s="22">
        <f t="shared" si="25"/>
        <v>0</v>
      </c>
      <c r="V128" s="22">
        <f t="shared" si="25"/>
        <v>0</v>
      </c>
      <c r="W128" s="22">
        <f t="shared" si="25"/>
        <v>0</v>
      </c>
      <c r="X128" s="22">
        <f t="shared" si="25"/>
        <v>0</v>
      </c>
      <c r="Y128" s="22">
        <f t="shared" si="25"/>
        <v>0</v>
      </c>
      <c r="Z128" s="22">
        <f t="shared" si="25"/>
        <v>0</v>
      </c>
      <c r="AA128" s="22">
        <f t="shared" si="25"/>
        <v>0</v>
      </c>
      <c r="AB128" s="22">
        <f t="shared" si="25"/>
        <v>0</v>
      </c>
      <c r="AC128" s="22">
        <f t="shared" si="25"/>
        <v>0</v>
      </c>
      <c r="AD128" s="22">
        <f t="shared" si="25"/>
        <v>0</v>
      </c>
      <c r="AE128" s="22">
        <f t="shared" si="25"/>
        <v>0</v>
      </c>
      <c r="AF128" s="22">
        <f t="shared" si="25"/>
        <v>0</v>
      </c>
      <c r="AG128" s="22">
        <f t="shared" si="25"/>
        <v>0</v>
      </c>
      <c r="AH128" s="22">
        <f t="shared" si="25"/>
        <v>0</v>
      </c>
      <c r="AI128" s="22">
        <f t="shared" si="25"/>
        <v>0</v>
      </c>
      <c r="AM128" s="22"/>
      <c r="AN128" s="22"/>
      <c r="AO128" s="22"/>
    </row>
    <row r="129" spans="2:41" x14ac:dyDescent="0.25">
      <c r="C129" s="25"/>
      <c r="D129" s="33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M129" s="22"/>
      <c r="AN129" s="22"/>
      <c r="AO129" s="22"/>
    </row>
    <row r="130" spans="2:41" x14ac:dyDescent="0.25">
      <c r="C130" s="19" t="s">
        <v>149</v>
      </c>
      <c r="D130" s="33"/>
      <c r="F130" s="22">
        <f t="shared" ref="F130:AI130" si="26">F115*(1/((1+$D$2)^F$8))</f>
        <v>0</v>
      </c>
      <c r="G130" s="22">
        <f t="shared" si="26"/>
        <v>0</v>
      </c>
      <c r="H130" s="22">
        <f t="shared" si="26"/>
        <v>0</v>
      </c>
      <c r="I130" s="22">
        <f t="shared" si="26"/>
        <v>0</v>
      </c>
      <c r="J130" s="22">
        <f t="shared" si="26"/>
        <v>0</v>
      </c>
      <c r="K130" s="22">
        <f t="shared" si="26"/>
        <v>0</v>
      </c>
      <c r="L130" s="22">
        <f t="shared" si="26"/>
        <v>0</v>
      </c>
      <c r="M130" s="22">
        <f t="shared" si="26"/>
        <v>0</v>
      </c>
      <c r="N130" s="22">
        <f t="shared" si="26"/>
        <v>0</v>
      </c>
      <c r="O130" s="22">
        <f t="shared" si="26"/>
        <v>0</v>
      </c>
      <c r="P130" s="22">
        <f t="shared" si="26"/>
        <v>0</v>
      </c>
      <c r="Q130" s="22">
        <f t="shared" si="26"/>
        <v>0</v>
      </c>
      <c r="R130" s="22">
        <f t="shared" si="26"/>
        <v>0</v>
      </c>
      <c r="S130" s="22">
        <f t="shared" si="26"/>
        <v>0</v>
      </c>
      <c r="T130" s="22">
        <f t="shared" si="26"/>
        <v>0</v>
      </c>
      <c r="U130" s="22">
        <f t="shared" si="26"/>
        <v>0</v>
      </c>
      <c r="V130" s="22">
        <f t="shared" si="26"/>
        <v>0</v>
      </c>
      <c r="W130" s="22">
        <f t="shared" si="26"/>
        <v>0</v>
      </c>
      <c r="X130" s="22">
        <f t="shared" si="26"/>
        <v>0</v>
      </c>
      <c r="Y130" s="22">
        <f t="shared" si="26"/>
        <v>0</v>
      </c>
      <c r="Z130" s="22">
        <f t="shared" si="26"/>
        <v>0</v>
      </c>
      <c r="AA130" s="22">
        <f t="shared" si="26"/>
        <v>0</v>
      </c>
      <c r="AB130" s="22">
        <f t="shared" si="26"/>
        <v>0</v>
      </c>
      <c r="AC130" s="22">
        <f t="shared" si="26"/>
        <v>0</v>
      </c>
      <c r="AD130" s="22">
        <f t="shared" si="26"/>
        <v>0</v>
      </c>
      <c r="AE130" s="22">
        <f t="shared" si="26"/>
        <v>0</v>
      </c>
      <c r="AF130" s="22">
        <f t="shared" si="26"/>
        <v>0</v>
      </c>
      <c r="AG130" s="22">
        <f t="shared" si="26"/>
        <v>0</v>
      </c>
      <c r="AH130" s="22">
        <f t="shared" si="26"/>
        <v>0</v>
      </c>
      <c r="AI130" s="22">
        <f t="shared" si="26"/>
        <v>0</v>
      </c>
      <c r="AJ130" s="45">
        <f>SUM(F130:AI130)</f>
        <v>0</v>
      </c>
      <c r="AM130" s="22"/>
      <c r="AN130" s="22"/>
      <c r="AO130" s="22"/>
    </row>
    <row r="131" spans="2:41" x14ac:dyDescent="0.25">
      <c r="C131" s="19" t="s">
        <v>150</v>
      </c>
      <c r="D131" s="33"/>
      <c r="F131" s="22">
        <f t="shared" ref="F131:AI131" si="27">F126*(1/((1+$D$2)^F$8))</f>
        <v>0</v>
      </c>
      <c r="G131" s="22">
        <f t="shared" si="27"/>
        <v>0</v>
      </c>
      <c r="H131" s="22">
        <f t="shared" si="27"/>
        <v>0</v>
      </c>
      <c r="I131" s="22">
        <f t="shared" si="27"/>
        <v>0</v>
      </c>
      <c r="J131" s="22">
        <f t="shared" si="27"/>
        <v>0</v>
      </c>
      <c r="K131" s="22">
        <f t="shared" si="27"/>
        <v>0</v>
      </c>
      <c r="L131" s="22">
        <f t="shared" si="27"/>
        <v>0</v>
      </c>
      <c r="M131" s="22">
        <f t="shared" si="27"/>
        <v>0</v>
      </c>
      <c r="N131" s="22">
        <f t="shared" si="27"/>
        <v>0</v>
      </c>
      <c r="O131" s="22">
        <f t="shared" si="27"/>
        <v>0</v>
      </c>
      <c r="P131" s="22">
        <f t="shared" si="27"/>
        <v>0</v>
      </c>
      <c r="Q131" s="22">
        <f t="shared" si="27"/>
        <v>0</v>
      </c>
      <c r="R131" s="22">
        <f t="shared" si="27"/>
        <v>0</v>
      </c>
      <c r="S131" s="22">
        <f t="shared" si="27"/>
        <v>0</v>
      </c>
      <c r="T131" s="22">
        <f t="shared" si="27"/>
        <v>0</v>
      </c>
      <c r="U131" s="22">
        <f t="shared" si="27"/>
        <v>0</v>
      </c>
      <c r="V131" s="22">
        <f t="shared" si="27"/>
        <v>0</v>
      </c>
      <c r="W131" s="22">
        <f t="shared" si="27"/>
        <v>0</v>
      </c>
      <c r="X131" s="22">
        <f t="shared" si="27"/>
        <v>0</v>
      </c>
      <c r="Y131" s="22">
        <f t="shared" si="27"/>
        <v>0</v>
      </c>
      <c r="Z131" s="22">
        <f t="shared" si="27"/>
        <v>0</v>
      </c>
      <c r="AA131" s="22">
        <f t="shared" si="27"/>
        <v>0</v>
      </c>
      <c r="AB131" s="22">
        <f t="shared" si="27"/>
        <v>0</v>
      </c>
      <c r="AC131" s="22">
        <f t="shared" si="27"/>
        <v>0</v>
      </c>
      <c r="AD131" s="22">
        <f t="shared" si="27"/>
        <v>0</v>
      </c>
      <c r="AE131" s="22">
        <f t="shared" si="27"/>
        <v>0</v>
      </c>
      <c r="AF131" s="22">
        <f t="shared" si="27"/>
        <v>0</v>
      </c>
      <c r="AG131" s="22">
        <f t="shared" si="27"/>
        <v>0</v>
      </c>
      <c r="AH131" s="22">
        <f t="shared" si="27"/>
        <v>0</v>
      </c>
      <c r="AI131" s="22">
        <f t="shared" si="27"/>
        <v>0</v>
      </c>
      <c r="AJ131" s="45">
        <f>SUM(F131:AI131)</f>
        <v>0</v>
      </c>
      <c r="AM131" s="22"/>
      <c r="AN131" s="22"/>
      <c r="AO131" s="22"/>
    </row>
    <row r="132" spans="2:41" x14ac:dyDescent="0.25">
      <c r="C132" s="19" t="s">
        <v>151</v>
      </c>
      <c r="D132" s="33"/>
      <c r="F132" s="22">
        <f>F131*$D$35</f>
        <v>0</v>
      </c>
      <c r="G132" s="22">
        <f t="shared" ref="G132:AI132" si="28">G131*$D$35</f>
        <v>0</v>
      </c>
      <c r="H132" s="22">
        <f t="shared" si="28"/>
        <v>0</v>
      </c>
      <c r="I132" s="22">
        <f t="shared" si="28"/>
        <v>0</v>
      </c>
      <c r="J132" s="22">
        <f t="shared" si="28"/>
        <v>0</v>
      </c>
      <c r="K132" s="22">
        <f t="shared" si="28"/>
        <v>0</v>
      </c>
      <c r="L132" s="22">
        <f t="shared" si="28"/>
        <v>0</v>
      </c>
      <c r="M132" s="22">
        <f t="shared" si="28"/>
        <v>0</v>
      </c>
      <c r="N132" s="22">
        <f t="shared" si="28"/>
        <v>0</v>
      </c>
      <c r="O132" s="22">
        <f t="shared" si="28"/>
        <v>0</v>
      </c>
      <c r="P132" s="22">
        <f t="shared" si="28"/>
        <v>0</v>
      </c>
      <c r="Q132" s="22">
        <f t="shared" si="28"/>
        <v>0</v>
      </c>
      <c r="R132" s="22">
        <f t="shared" si="28"/>
        <v>0</v>
      </c>
      <c r="S132" s="22">
        <f t="shared" si="28"/>
        <v>0</v>
      </c>
      <c r="T132" s="22">
        <f t="shared" si="28"/>
        <v>0</v>
      </c>
      <c r="U132" s="22">
        <f t="shared" si="28"/>
        <v>0</v>
      </c>
      <c r="V132" s="22">
        <f t="shared" si="28"/>
        <v>0</v>
      </c>
      <c r="W132" s="22">
        <f t="shared" si="28"/>
        <v>0</v>
      </c>
      <c r="X132" s="22">
        <f t="shared" si="28"/>
        <v>0</v>
      </c>
      <c r="Y132" s="22">
        <f t="shared" si="28"/>
        <v>0</v>
      </c>
      <c r="Z132" s="22">
        <f t="shared" si="28"/>
        <v>0</v>
      </c>
      <c r="AA132" s="22">
        <f t="shared" si="28"/>
        <v>0</v>
      </c>
      <c r="AB132" s="22">
        <f t="shared" si="28"/>
        <v>0</v>
      </c>
      <c r="AC132" s="22">
        <f t="shared" si="28"/>
        <v>0</v>
      </c>
      <c r="AD132" s="22">
        <f t="shared" si="28"/>
        <v>0</v>
      </c>
      <c r="AE132" s="22">
        <f t="shared" si="28"/>
        <v>0</v>
      </c>
      <c r="AF132" s="22">
        <f t="shared" si="28"/>
        <v>0</v>
      </c>
      <c r="AG132" s="22">
        <f t="shared" si="28"/>
        <v>0</v>
      </c>
      <c r="AH132" s="22">
        <f t="shared" si="28"/>
        <v>0</v>
      </c>
      <c r="AI132" s="22">
        <f t="shared" si="28"/>
        <v>0</v>
      </c>
      <c r="AJ132" s="45">
        <f>SUM(F132:AI132)</f>
        <v>0</v>
      </c>
      <c r="AM132" s="22"/>
      <c r="AN132" s="22"/>
      <c r="AO132" s="22"/>
    </row>
    <row r="133" spans="2:41" x14ac:dyDescent="0.25">
      <c r="C133" s="19" t="s">
        <v>152</v>
      </c>
      <c r="D133" s="33"/>
      <c r="F133" s="22">
        <f>F131*$D$36</f>
        <v>0</v>
      </c>
      <c r="G133" s="22">
        <f t="shared" ref="G133:AI133" si="29">G131*$D$36</f>
        <v>0</v>
      </c>
      <c r="H133" s="22">
        <f t="shared" si="29"/>
        <v>0</v>
      </c>
      <c r="I133" s="22">
        <f t="shared" si="29"/>
        <v>0</v>
      </c>
      <c r="J133" s="22">
        <f t="shared" si="29"/>
        <v>0</v>
      </c>
      <c r="K133" s="22">
        <f t="shared" si="29"/>
        <v>0</v>
      </c>
      <c r="L133" s="22">
        <f t="shared" si="29"/>
        <v>0</v>
      </c>
      <c r="M133" s="22">
        <f t="shared" si="29"/>
        <v>0</v>
      </c>
      <c r="N133" s="22">
        <f t="shared" si="29"/>
        <v>0</v>
      </c>
      <c r="O133" s="22">
        <f t="shared" si="29"/>
        <v>0</v>
      </c>
      <c r="P133" s="22">
        <f t="shared" si="29"/>
        <v>0</v>
      </c>
      <c r="Q133" s="22">
        <f t="shared" si="29"/>
        <v>0</v>
      </c>
      <c r="R133" s="22">
        <f t="shared" si="29"/>
        <v>0</v>
      </c>
      <c r="S133" s="22">
        <f t="shared" si="29"/>
        <v>0</v>
      </c>
      <c r="T133" s="22">
        <f t="shared" si="29"/>
        <v>0</v>
      </c>
      <c r="U133" s="22">
        <f t="shared" si="29"/>
        <v>0</v>
      </c>
      <c r="V133" s="22">
        <f t="shared" si="29"/>
        <v>0</v>
      </c>
      <c r="W133" s="22">
        <f t="shared" si="29"/>
        <v>0</v>
      </c>
      <c r="X133" s="22">
        <f t="shared" si="29"/>
        <v>0</v>
      </c>
      <c r="Y133" s="22">
        <f t="shared" si="29"/>
        <v>0</v>
      </c>
      <c r="Z133" s="22">
        <f t="shared" si="29"/>
        <v>0</v>
      </c>
      <c r="AA133" s="22">
        <f t="shared" si="29"/>
        <v>0</v>
      </c>
      <c r="AB133" s="22">
        <f t="shared" si="29"/>
        <v>0</v>
      </c>
      <c r="AC133" s="22">
        <f t="shared" si="29"/>
        <v>0</v>
      </c>
      <c r="AD133" s="22">
        <f t="shared" si="29"/>
        <v>0</v>
      </c>
      <c r="AE133" s="22">
        <f t="shared" si="29"/>
        <v>0</v>
      </c>
      <c r="AF133" s="22">
        <f t="shared" si="29"/>
        <v>0</v>
      </c>
      <c r="AG133" s="22">
        <f t="shared" si="29"/>
        <v>0</v>
      </c>
      <c r="AH133" s="22">
        <f t="shared" si="29"/>
        <v>0</v>
      </c>
      <c r="AI133" s="22">
        <f t="shared" si="29"/>
        <v>0</v>
      </c>
      <c r="AJ133" s="45">
        <f>SUM(F133:AI133)</f>
        <v>0</v>
      </c>
      <c r="AM133" s="22"/>
      <c r="AN133" s="22"/>
      <c r="AO133" s="22"/>
    </row>
    <row r="134" spans="2:41" x14ac:dyDescent="0.25">
      <c r="C134" s="19" t="s">
        <v>153</v>
      </c>
      <c r="D134" s="33"/>
      <c r="F134" s="22">
        <f t="shared" ref="F134:AI134" si="30">F128*(1/((1+$D$2)^F$8))</f>
        <v>0</v>
      </c>
      <c r="G134" s="22">
        <f t="shared" si="30"/>
        <v>0</v>
      </c>
      <c r="H134" s="22">
        <f t="shared" si="30"/>
        <v>0</v>
      </c>
      <c r="I134" s="22">
        <f t="shared" si="30"/>
        <v>0</v>
      </c>
      <c r="J134" s="22">
        <f t="shared" si="30"/>
        <v>0</v>
      </c>
      <c r="K134" s="22">
        <f t="shared" si="30"/>
        <v>0</v>
      </c>
      <c r="L134" s="22">
        <f t="shared" si="30"/>
        <v>0</v>
      </c>
      <c r="M134" s="22">
        <f t="shared" si="30"/>
        <v>0</v>
      </c>
      <c r="N134" s="22">
        <f t="shared" si="30"/>
        <v>0</v>
      </c>
      <c r="O134" s="22">
        <f t="shared" si="30"/>
        <v>0</v>
      </c>
      <c r="P134" s="22">
        <f t="shared" si="30"/>
        <v>0</v>
      </c>
      <c r="Q134" s="22">
        <f t="shared" si="30"/>
        <v>0</v>
      </c>
      <c r="R134" s="22">
        <f t="shared" si="30"/>
        <v>0</v>
      </c>
      <c r="S134" s="22">
        <f t="shared" si="30"/>
        <v>0</v>
      </c>
      <c r="T134" s="22">
        <f t="shared" si="30"/>
        <v>0</v>
      </c>
      <c r="U134" s="22">
        <f t="shared" si="30"/>
        <v>0</v>
      </c>
      <c r="V134" s="22">
        <f t="shared" si="30"/>
        <v>0</v>
      </c>
      <c r="W134" s="22">
        <f t="shared" si="30"/>
        <v>0</v>
      </c>
      <c r="X134" s="22">
        <f t="shared" si="30"/>
        <v>0</v>
      </c>
      <c r="Y134" s="22">
        <f t="shared" si="30"/>
        <v>0</v>
      </c>
      <c r="Z134" s="22">
        <f t="shared" si="30"/>
        <v>0</v>
      </c>
      <c r="AA134" s="22">
        <f t="shared" si="30"/>
        <v>0</v>
      </c>
      <c r="AB134" s="22">
        <f t="shared" si="30"/>
        <v>0</v>
      </c>
      <c r="AC134" s="22">
        <f t="shared" si="30"/>
        <v>0</v>
      </c>
      <c r="AD134" s="22">
        <f t="shared" si="30"/>
        <v>0</v>
      </c>
      <c r="AE134" s="22">
        <f t="shared" si="30"/>
        <v>0</v>
      </c>
      <c r="AF134" s="22">
        <f t="shared" si="30"/>
        <v>0</v>
      </c>
      <c r="AG134" s="22">
        <f t="shared" si="30"/>
        <v>0</v>
      </c>
      <c r="AH134" s="22">
        <f t="shared" si="30"/>
        <v>0</v>
      </c>
      <c r="AI134" s="22">
        <f t="shared" si="30"/>
        <v>0</v>
      </c>
      <c r="AJ134" s="45">
        <f>SUM(F134:AI134)</f>
        <v>0</v>
      </c>
      <c r="AM134" s="22"/>
      <c r="AN134" s="22"/>
      <c r="AO134" s="22"/>
    </row>
    <row r="136" spans="2:41" x14ac:dyDescent="0.25">
      <c r="B136" s="16" t="s">
        <v>57</v>
      </c>
      <c r="C136" s="16" t="s">
        <v>57</v>
      </c>
    </row>
    <row r="137" spans="2:41" s="199" customFormat="1" x14ac:dyDescent="0.25">
      <c r="B137" s="16"/>
      <c r="C137" s="16"/>
    </row>
    <row r="138" spans="2:41" s="199" customFormat="1" x14ac:dyDescent="0.25">
      <c r="C138" s="199" t="s">
        <v>426</v>
      </c>
      <c r="D138" s="199" t="s">
        <v>62</v>
      </c>
      <c r="E138" s="199" t="s">
        <v>100</v>
      </c>
      <c r="F138" s="199" t="s">
        <v>101</v>
      </c>
    </row>
    <row r="139" spans="2:41" s="199" customFormat="1" x14ac:dyDescent="0.25">
      <c r="C139" s="199" t="s">
        <v>427</v>
      </c>
      <c r="D139" s="199">
        <f>'Input sheet'!E47</f>
        <v>15</v>
      </c>
    </row>
    <row r="140" spans="2:41" s="199" customFormat="1" x14ac:dyDescent="0.25">
      <c r="C140" s="199" t="s">
        <v>59</v>
      </c>
      <c r="D140" s="208">
        <f>'Input sheet'!E48</f>
        <v>1</v>
      </c>
      <c r="E140" s="20">
        <f>'WTP Values'!E18</f>
        <v>7850553.5</v>
      </c>
      <c r="F140" s="20">
        <f>D140*E140</f>
        <v>7850553.5</v>
      </c>
    </row>
    <row r="141" spans="2:41" s="199" customFormat="1" x14ac:dyDescent="0.25">
      <c r="C141" s="199" t="s">
        <v>244</v>
      </c>
      <c r="D141" s="208">
        <f>'Input sheet'!E49</f>
        <v>3</v>
      </c>
      <c r="E141" s="20">
        <f>'WTP Values'!F18</f>
        <v>416853.85714285716</v>
      </c>
      <c r="F141" s="20">
        <f>D141*E141</f>
        <v>1250561.5714285714</v>
      </c>
    </row>
    <row r="142" spans="2:41" s="199" customFormat="1" x14ac:dyDescent="0.25">
      <c r="C142" s="199" t="s">
        <v>245</v>
      </c>
      <c r="D142" s="208">
        <f>'Input sheet'!E50</f>
        <v>4</v>
      </c>
      <c r="E142" s="20">
        <f>'WTP Values'!G18</f>
        <v>24375.166666666668</v>
      </c>
      <c r="F142" s="20">
        <f>D142*E142</f>
        <v>97500.666666666672</v>
      </c>
    </row>
    <row r="143" spans="2:41" s="199" customFormat="1" x14ac:dyDescent="0.25">
      <c r="C143" s="199" t="s">
        <v>428</v>
      </c>
      <c r="D143" s="208"/>
      <c r="F143" s="20">
        <f>SUM(F140:F142)</f>
        <v>9198615.7380952369</v>
      </c>
    </row>
    <row r="144" spans="2:41" s="199" customFormat="1" x14ac:dyDescent="0.25">
      <c r="C144" s="199" t="s">
        <v>280</v>
      </c>
      <c r="D144" s="208"/>
      <c r="F144" s="20">
        <f>F143/D139</f>
        <v>613241.04920634918</v>
      </c>
    </row>
    <row r="145" spans="2:36" s="199" customFormat="1" x14ac:dyDescent="0.25">
      <c r="C145" s="199" t="str">
        <f>CONCATENATE("CPI Adjusted - Annual Average Cost - ",$D$5," ($)")</f>
        <v>CPI Adjusted - Annual Average Cost - 2021 ($)</v>
      </c>
      <c r="D145" s="208"/>
      <c r="F145" s="20">
        <f>F144*'WTP Values'!$B$20</f>
        <v>659477.47751952638</v>
      </c>
    </row>
    <row r="146" spans="2:36" s="199" customFormat="1" x14ac:dyDescent="0.25">
      <c r="C146" s="199" t="s">
        <v>102</v>
      </c>
      <c r="D146" s="1">
        <f>'Input sheet'!E51</f>
        <v>0</v>
      </c>
      <c r="F146" s="20">
        <f>F145*D146</f>
        <v>0</v>
      </c>
    </row>
    <row r="147" spans="2:36" s="199" customFormat="1" x14ac:dyDescent="0.25"/>
    <row r="148" spans="2:36" s="199" customFormat="1" x14ac:dyDescent="0.25">
      <c r="C148" s="19" t="s">
        <v>154</v>
      </c>
      <c r="F148" s="21">
        <f>$F$146*$D$30</f>
        <v>0</v>
      </c>
      <c r="G148" s="21">
        <f>F148*(1+$D$32)</f>
        <v>0</v>
      </c>
      <c r="H148" s="21">
        <f t="shared" ref="H148:W150" si="31">G148*(1+$D$32)</f>
        <v>0</v>
      </c>
      <c r="I148" s="21">
        <f t="shared" si="31"/>
        <v>0</v>
      </c>
      <c r="J148" s="21">
        <f t="shared" si="31"/>
        <v>0</v>
      </c>
      <c r="K148" s="21">
        <f t="shared" si="31"/>
        <v>0</v>
      </c>
      <c r="L148" s="21">
        <f t="shared" si="31"/>
        <v>0</v>
      </c>
      <c r="M148" s="21">
        <f t="shared" si="31"/>
        <v>0</v>
      </c>
      <c r="N148" s="21">
        <f t="shared" si="31"/>
        <v>0</v>
      </c>
      <c r="O148" s="21">
        <f t="shared" si="31"/>
        <v>0</v>
      </c>
      <c r="P148" s="21">
        <f t="shared" si="31"/>
        <v>0</v>
      </c>
      <c r="Q148" s="21">
        <f t="shared" si="31"/>
        <v>0</v>
      </c>
      <c r="R148" s="21">
        <f t="shared" si="31"/>
        <v>0</v>
      </c>
      <c r="S148" s="21">
        <f t="shared" si="31"/>
        <v>0</v>
      </c>
      <c r="T148" s="21">
        <f t="shared" si="31"/>
        <v>0</v>
      </c>
      <c r="U148" s="21">
        <f t="shared" si="31"/>
        <v>0</v>
      </c>
      <c r="V148" s="21">
        <f t="shared" si="31"/>
        <v>0</v>
      </c>
      <c r="W148" s="21">
        <f t="shared" si="31"/>
        <v>0</v>
      </c>
      <c r="X148" s="21">
        <f t="shared" ref="X148:AI150" si="32">W148*(1+$D$32)</f>
        <v>0</v>
      </c>
      <c r="Y148" s="21">
        <f t="shared" si="32"/>
        <v>0</v>
      </c>
      <c r="Z148" s="21">
        <f t="shared" si="32"/>
        <v>0</v>
      </c>
      <c r="AA148" s="21">
        <f t="shared" si="32"/>
        <v>0</v>
      </c>
      <c r="AB148" s="21">
        <f t="shared" si="32"/>
        <v>0</v>
      </c>
      <c r="AC148" s="21">
        <f t="shared" si="32"/>
        <v>0</v>
      </c>
      <c r="AD148" s="21">
        <f t="shared" si="32"/>
        <v>0</v>
      </c>
      <c r="AE148" s="21">
        <f t="shared" si="32"/>
        <v>0</v>
      </c>
      <c r="AF148" s="21">
        <f t="shared" si="32"/>
        <v>0</v>
      </c>
      <c r="AG148" s="21">
        <f t="shared" si="32"/>
        <v>0</v>
      </c>
      <c r="AH148" s="21">
        <f t="shared" si="32"/>
        <v>0</v>
      </c>
      <c r="AI148" s="21">
        <f t="shared" si="32"/>
        <v>0</v>
      </c>
    </row>
    <row r="149" spans="2:36" s="199" customFormat="1" x14ac:dyDescent="0.25">
      <c r="C149" s="19" t="s">
        <v>155</v>
      </c>
      <c r="F149" s="21">
        <f>$F$146*$D$31</f>
        <v>0</v>
      </c>
      <c r="G149" s="21">
        <f>F149*(1+$D$32)</f>
        <v>0</v>
      </c>
      <c r="H149" s="21">
        <f t="shared" si="31"/>
        <v>0</v>
      </c>
      <c r="I149" s="21">
        <f t="shared" si="31"/>
        <v>0</v>
      </c>
      <c r="J149" s="21">
        <f t="shared" si="31"/>
        <v>0</v>
      </c>
      <c r="K149" s="21">
        <f t="shared" si="31"/>
        <v>0</v>
      </c>
      <c r="L149" s="21">
        <f t="shared" si="31"/>
        <v>0</v>
      </c>
      <c r="M149" s="21">
        <f t="shared" si="31"/>
        <v>0</v>
      </c>
      <c r="N149" s="21">
        <f t="shared" si="31"/>
        <v>0</v>
      </c>
      <c r="O149" s="21">
        <f t="shared" si="31"/>
        <v>0</v>
      </c>
      <c r="P149" s="21">
        <f t="shared" si="31"/>
        <v>0</v>
      </c>
      <c r="Q149" s="21">
        <f t="shared" si="31"/>
        <v>0</v>
      </c>
      <c r="R149" s="21">
        <f t="shared" si="31"/>
        <v>0</v>
      </c>
      <c r="S149" s="21">
        <f t="shared" si="31"/>
        <v>0</v>
      </c>
      <c r="T149" s="21">
        <f t="shared" si="31"/>
        <v>0</v>
      </c>
      <c r="U149" s="21">
        <f t="shared" si="31"/>
        <v>0</v>
      </c>
      <c r="V149" s="21">
        <f t="shared" si="31"/>
        <v>0</v>
      </c>
      <c r="W149" s="21">
        <f t="shared" si="31"/>
        <v>0</v>
      </c>
      <c r="X149" s="21">
        <f t="shared" si="32"/>
        <v>0</v>
      </c>
      <c r="Y149" s="21">
        <f t="shared" si="32"/>
        <v>0</v>
      </c>
      <c r="Z149" s="21">
        <f t="shared" si="32"/>
        <v>0</v>
      </c>
      <c r="AA149" s="21">
        <f t="shared" si="32"/>
        <v>0</v>
      </c>
      <c r="AB149" s="21">
        <f t="shared" si="32"/>
        <v>0</v>
      </c>
      <c r="AC149" s="21">
        <f t="shared" si="32"/>
        <v>0</v>
      </c>
      <c r="AD149" s="21">
        <f t="shared" si="32"/>
        <v>0</v>
      </c>
      <c r="AE149" s="21">
        <f t="shared" si="32"/>
        <v>0</v>
      </c>
      <c r="AF149" s="21">
        <f t="shared" si="32"/>
        <v>0</v>
      </c>
      <c r="AG149" s="21">
        <f t="shared" si="32"/>
        <v>0</v>
      </c>
      <c r="AH149" s="21">
        <f t="shared" si="32"/>
        <v>0</v>
      </c>
      <c r="AI149" s="21">
        <f t="shared" si="32"/>
        <v>0</v>
      </c>
    </row>
    <row r="150" spans="2:36" s="199" customFormat="1" x14ac:dyDescent="0.25">
      <c r="C150" s="19" t="s">
        <v>119</v>
      </c>
      <c r="F150" s="21">
        <f>F146</f>
        <v>0</v>
      </c>
      <c r="G150" s="21">
        <f>F150*(1+$D$32)</f>
        <v>0</v>
      </c>
      <c r="H150" s="21">
        <f t="shared" si="31"/>
        <v>0</v>
      </c>
      <c r="I150" s="21">
        <f t="shared" si="31"/>
        <v>0</v>
      </c>
      <c r="J150" s="21">
        <f t="shared" si="31"/>
        <v>0</v>
      </c>
      <c r="K150" s="21">
        <f t="shared" si="31"/>
        <v>0</v>
      </c>
      <c r="L150" s="21">
        <f t="shared" si="31"/>
        <v>0</v>
      </c>
      <c r="M150" s="21">
        <f t="shared" si="31"/>
        <v>0</v>
      </c>
      <c r="N150" s="21">
        <f t="shared" si="31"/>
        <v>0</v>
      </c>
      <c r="O150" s="21">
        <f t="shared" si="31"/>
        <v>0</v>
      </c>
      <c r="P150" s="21">
        <f t="shared" si="31"/>
        <v>0</v>
      </c>
      <c r="Q150" s="21">
        <f t="shared" si="31"/>
        <v>0</v>
      </c>
      <c r="R150" s="21">
        <f t="shared" si="31"/>
        <v>0</v>
      </c>
      <c r="S150" s="21">
        <f t="shared" si="31"/>
        <v>0</v>
      </c>
      <c r="T150" s="21">
        <f t="shared" si="31"/>
        <v>0</v>
      </c>
      <c r="U150" s="21">
        <f t="shared" si="31"/>
        <v>0</v>
      </c>
      <c r="V150" s="21">
        <f t="shared" si="31"/>
        <v>0</v>
      </c>
      <c r="W150" s="21">
        <f t="shared" si="31"/>
        <v>0</v>
      </c>
      <c r="X150" s="21">
        <f t="shared" si="32"/>
        <v>0</v>
      </c>
      <c r="Y150" s="21">
        <f t="shared" si="32"/>
        <v>0</v>
      </c>
      <c r="Z150" s="21">
        <f t="shared" si="32"/>
        <v>0</v>
      </c>
      <c r="AA150" s="21">
        <f t="shared" si="32"/>
        <v>0</v>
      </c>
      <c r="AB150" s="21">
        <f t="shared" si="32"/>
        <v>0</v>
      </c>
      <c r="AC150" s="21">
        <f t="shared" si="32"/>
        <v>0</v>
      </c>
      <c r="AD150" s="21">
        <f t="shared" si="32"/>
        <v>0</v>
      </c>
      <c r="AE150" s="21">
        <f t="shared" si="32"/>
        <v>0</v>
      </c>
      <c r="AF150" s="21">
        <f t="shared" si="32"/>
        <v>0</v>
      </c>
      <c r="AG150" s="21">
        <f t="shared" si="32"/>
        <v>0</v>
      </c>
      <c r="AH150" s="21">
        <f t="shared" si="32"/>
        <v>0</v>
      </c>
      <c r="AI150" s="21">
        <f t="shared" si="32"/>
        <v>0</v>
      </c>
    </row>
    <row r="151" spans="2:36" s="199" customFormat="1" x14ac:dyDescent="0.25"/>
    <row r="152" spans="2:36" s="199" customFormat="1" x14ac:dyDescent="0.25">
      <c r="C152" s="19" t="s">
        <v>156</v>
      </c>
      <c r="F152" s="21">
        <f t="shared" ref="F152:AI152" si="33">F148*(1/((1+$D$2)^F$8))</f>
        <v>0</v>
      </c>
      <c r="G152" s="21">
        <f t="shared" si="33"/>
        <v>0</v>
      </c>
      <c r="H152" s="21">
        <f t="shared" si="33"/>
        <v>0</v>
      </c>
      <c r="I152" s="21">
        <f t="shared" si="33"/>
        <v>0</v>
      </c>
      <c r="J152" s="21">
        <f t="shared" si="33"/>
        <v>0</v>
      </c>
      <c r="K152" s="21">
        <f t="shared" si="33"/>
        <v>0</v>
      </c>
      <c r="L152" s="21">
        <f t="shared" si="33"/>
        <v>0</v>
      </c>
      <c r="M152" s="21">
        <f t="shared" si="33"/>
        <v>0</v>
      </c>
      <c r="N152" s="21">
        <f t="shared" si="33"/>
        <v>0</v>
      </c>
      <c r="O152" s="21">
        <f t="shared" si="33"/>
        <v>0</v>
      </c>
      <c r="P152" s="21">
        <f t="shared" si="33"/>
        <v>0</v>
      </c>
      <c r="Q152" s="21">
        <f t="shared" si="33"/>
        <v>0</v>
      </c>
      <c r="R152" s="21">
        <f t="shared" si="33"/>
        <v>0</v>
      </c>
      <c r="S152" s="21">
        <f t="shared" si="33"/>
        <v>0</v>
      </c>
      <c r="T152" s="21">
        <f t="shared" si="33"/>
        <v>0</v>
      </c>
      <c r="U152" s="21">
        <f t="shared" si="33"/>
        <v>0</v>
      </c>
      <c r="V152" s="21">
        <f t="shared" si="33"/>
        <v>0</v>
      </c>
      <c r="W152" s="21">
        <f t="shared" si="33"/>
        <v>0</v>
      </c>
      <c r="X152" s="21">
        <f t="shared" si="33"/>
        <v>0</v>
      </c>
      <c r="Y152" s="21">
        <f t="shared" si="33"/>
        <v>0</v>
      </c>
      <c r="Z152" s="21">
        <f t="shared" si="33"/>
        <v>0</v>
      </c>
      <c r="AA152" s="21">
        <f t="shared" si="33"/>
        <v>0</v>
      </c>
      <c r="AB152" s="21">
        <f t="shared" si="33"/>
        <v>0</v>
      </c>
      <c r="AC152" s="21">
        <f t="shared" si="33"/>
        <v>0</v>
      </c>
      <c r="AD152" s="21">
        <f t="shared" si="33"/>
        <v>0</v>
      </c>
      <c r="AE152" s="21">
        <f t="shared" si="33"/>
        <v>0</v>
      </c>
      <c r="AF152" s="21">
        <f t="shared" si="33"/>
        <v>0</v>
      </c>
      <c r="AG152" s="21">
        <f t="shared" si="33"/>
        <v>0</v>
      </c>
      <c r="AH152" s="21">
        <f t="shared" si="33"/>
        <v>0</v>
      </c>
      <c r="AI152" s="21">
        <f t="shared" si="33"/>
        <v>0</v>
      </c>
      <c r="AJ152" s="45">
        <f>SUM(F152:AI152)</f>
        <v>0</v>
      </c>
    </row>
    <row r="153" spans="2:36" s="199" customFormat="1" x14ac:dyDescent="0.25">
      <c r="C153" s="19" t="s">
        <v>157</v>
      </c>
      <c r="F153" s="21">
        <f t="shared" ref="F153:AI153" si="34">F149*(1/((1+$D$2)^F$8))</f>
        <v>0</v>
      </c>
      <c r="G153" s="21">
        <f t="shared" si="34"/>
        <v>0</v>
      </c>
      <c r="H153" s="21">
        <f t="shared" si="34"/>
        <v>0</v>
      </c>
      <c r="I153" s="21">
        <f t="shared" si="34"/>
        <v>0</v>
      </c>
      <c r="J153" s="21">
        <f t="shared" si="34"/>
        <v>0</v>
      </c>
      <c r="K153" s="21">
        <f t="shared" si="34"/>
        <v>0</v>
      </c>
      <c r="L153" s="21">
        <f t="shared" si="34"/>
        <v>0</v>
      </c>
      <c r="M153" s="21">
        <f t="shared" si="34"/>
        <v>0</v>
      </c>
      <c r="N153" s="21">
        <f t="shared" si="34"/>
        <v>0</v>
      </c>
      <c r="O153" s="21">
        <f t="shared" si="34"/>
        <v>0</v>
      </c>
      <c r="P153" s="21">
        <f t="shared" si="34"/>
        <v>0</v>
      </c>
      <c r="Q153" s="21">
        <f t="shared" si="34"/>
        <v>0</v>
      </c>
      <c r="R153" s="21">
        <f t="shared" si="34"/>
        <v>0</v>
      </c>
      <c r="S153" s="21">
        <f t="shared" si="34"/>
        <v>0</v>
      </c>
      <c r="T153" s="21">
        <f t="shared" si="34"/>
        <v>0</v>
      </c>
      <c r="U153" s="21">
        <f t="shared" si="34"/>
        <v>0</v>
      </c>
      <c r="V153" s="21">
        <f t="shared" si="34"/>
        <v>0</v>
      </c>
      <c r="W153" s="21">
        <f t="shared" si="34"/>
        <v>0</v>
      </c>
      <c r="X153" s="21">
        <f t="shared" si="34"/>
        <v>0</v>
      </c>
      <c r="Y153" s="21">
        <f t="shared" si="34"/>
        <v>0</v>
      </c>
      <c r="Z153" s="21">
        <f t="shared" si="34"/>
        <v>0</v>
      </c>
      <c r="AA153" s="21">
        <f t="shared" si="34"/>
        <v>0</v>
      </c>
      <c r="AB153" s="21">
        <f t="shared" si="34"/>
        <v>0</v>
      </c>
      <c r="AC153" s="21">
        <f t="shared" si="34"/>
        <v>0</v>
      </c>
      <c r="AD153" s="21">
        <f t="shared" si="34"/>
        <v>0</v>
      </c>
      <c r="AE153" s="21">
        <f t="shared" si="34"/>
        <v>0</v>
      </c>
      <c r="AF153" s="21">
        <f t="shared" si="34"/>
        <v>0</v>
      </c>
      <c r="AG153" s="21">
        <f t="shared" si="34"/>
        <v>0</v>
      </c>
      <c r="AH153" s="21">
        <f t="shared" si="34"/>
        <v>0</v>
      </c>
      <c r="AI153" s="21">
        <f t="shared" si="34"/>
        <v>0</v>
      </c>
      <c r="AJ153" s="45">
        <f>SUM(F153:AI153)</f>
        <v>0</v>
      </c>
    </row>
    <row r="154" spans="2:36" s="199" customFormat="1" x14ac:dyDescent="0.25">
      <c r="C154" s="19" t="s">
        <v>158</v>
      </c>
      <c r="F154" s="21">
        <f>F153*$D$35</f>
        <v>0</v>
      </c>
      <c r="G154" s="21">
        <f t="shared" ref="G154:AI154" si="35">G153*$D$35</f>
        <v>0</v>
      </c>
      <c r="H154" s="21">
        <f t="shared" si="35"/>
        <v>0</v>
      </c>
      <c r="I154" s="21">
        <f t="shared" si="35"/>
        <v>0</v>
      </c>
      <c r="J154" s="21">
        <f t="shared" si="35"/>
        <v>0</v>
      </c>
      <c r="K154" s="21">
        <f t="shared" si="35"/>
        <v>0</v>
      </c>
      <c r="L154" s="21">
        <f t="shared" si="35"/>
        <v>0</v>
      </c>
      <c r="M154" s="21">
        <f t="shared" si="35"/>
        <v>0</v>
      </c>
      <c r="N154" s="21">
        <f t="shared" si="35"/>
        <v>0</v>
      </c>
      <c r="O154" s="21">
        <f t="shared" si="35"/>
        <v>0</v>
      </c>
      <c r="P154" s="21">
        <f t="shared" si="35"/>
        <v>0</v>
      </c>
      <c r="Q154" s="21">
        <f t="shared" si="35"/>
        <v>0</v>
      </c>
      <c r="R154" s="21">
        <f t="shared" si="35"/>
        <v>0</v>
      </c>
      <c r="S154" s="21">
        <f t="shared" si="35"/>
        <v>0</v>
      </c>
      <c r="T154" s="21">
        <f t="shared" si="35"/>
        <v>0</v>
      </c>
      <c r="U154" s="21">
        <f t="shared" si="35"/>
        <v>0</v>
      </c>
      <c r="V154" s="21">
        <f t="shared" si="35"/>
        <v>0</v>
      </c>
      <c r="W154" s="21">
        <f t="shared" si="35"/>
        <v>0</v>
      </c>
      <c r="X154" s="21">
        <f t="shared" si="35"/>
        <v>0</v>
      </c>
      <c r="Y154" s="21">
        <f t="shared" si="35"/>
        <v>0</v>
      </c>
      <c r="Z154" s="21">
        <f t="shared" si="35"/>
        <v>0</v>
      </c>
      <c r="AA154" s="21">
        <f t="shared" si="35"/>
        <v>0</v>
      </c>
      <c r="AB154" s="21">
        <f t="shared" si="35"/>
        <v>0</v>
      </c>
      <c r="AC154" s="21">
        <f t="shared" si="35"/>
        <v>0</v>
      </c>
      <c r="AD154" s="21">
        <f t="shared" si="35"/>
        <v>0</v>
      </c>
      <c r="AE154" s="21">
        <f t="shared" si="35"/>
        <v>0</v>
      </c>
      <c r="AF154" s="21">
        <f t="shared" si="35"/>
        <v>0</v>
      </c>
      <c r="AG154" s="21">
        <f t="shared" si="35"/>
        <v>0</v>
      </c>
      <c r="AH154" s="21">
        <f t="shared" si="35"/>
        <v>0</v>
      </c>
      <c r="AI154" s="21">
        <f t="shared" si="35"/>
        <v>0</v>
      </c>
      <c r="AJ154" s="45">
        <f>SUM(F154:AI154)</f>
        <v>0</v>
      </c>
    </row>
    <row r="155" spans="2:36" s="199" customFormat="1" x14ac:dyDescent="0.25">
      <c r="C155" s="19" t="s">
        <v>159</v>
      </c>
      <c r="F155" s="21">
        <f>F153*$D$36</f>
        <v>0</v>
      </c>
      <c r="G155" s="21">
        <f t="shared" ref="G155:AI155" si="36">G153*$D$36</f>
        <v>0</v>
      </c>
      <c r="H155" s="21">
        <f t="shared" si="36"/>
        <v>0</v>
      </c>
      <c r="I155" s="21">
        <f t="shared" si="36"/>
        <v>0</v>
      </c>
      <c r="J155" s="21">
        <f t="shared" si="36"/>
        <v>0</v>
      </c>
      <c r="K155" s="21">
        <f t="shared" si="36"/>
        <v>0</v>
      </c>
      <c r="L155" s="21">
        <f t="shared" si="36"/>
        <v>0</v>
      </c>
      <c r="M155" s="21">
        <f t="shared" si="36"/>
        <v>0</v>
      </c>
      <c r="N155" s="21">
        <f t="shared" si="36"/>
        <v>0</v>
      </c>
      <c r="O155" s="21">
        <f t="shared" si="36"/>
        <v>0</v>
      </c>
      <c r="P155" s="21">
        <f t="shared" si="36"/>
        <v>0</v>
      </c>
      <c r="Q155" s="21">
        <f t="shared" si="36"/>
        <v>0</v>
      </c>
      <c r="R155" s="21">
        <f t="shared" si="36"/>
        <v>0</v>
      </c>
      <c r="S155" s="21">
        <f t="shared" si="36"/>
        <v>0</v>
      </c>
      <c r="T155" s="21">
        <f t="shared" si="36"/>
        <v>0</v>
      </c>
      <c r="U155" s="21">
        <f t="shared" si="36"/>
        <v>0</v>
      </c>
      <c r="V155" s="21">
        <f t="shared" si="36"/>
        <v>0</v>
      </c>
      <c r="W155" s="21">
        <f t="shared" si="36"/>
        <v>0</v>
      </c>
      <c r="X155" s="21">
        <f t="shared" si="36"/>
        <v>0</v>
      </c>
      <c r="Y155" s="21">
        <f t="shared" si="36"/>
        <v>0</v>
      </c>
      <c r="Z155" s="21">
        <f t="shared" si="36"/>
        <v>0</v>
      </c>
      <c r="AA155" s="21">
        <f t="shared" si="36"/>
        <v>0</v>
      </c>
      <c r="AB155" s="21">
        <f t="shared" si="36"/>
        <v>0</v>
      </c>
      <c r="AC155" s="21">
        <f t="shared" si="36"/>
        <v>0</v>
      </c>
      <c r="AD155" s="21">
        <f t="shared" si="36"/>
        <v>0</v>
      </c>
      <c r="AE155" s="21">
        <f t="shared" si="36"/>
        <v>0</v>
      </c>
      <c r="AF155" s="21">
        <f t="shared" si="36"/>
        <v>0</v>
      </c>
      <c r="AG155" s="21">
        <f t="shared" si="36"/>
        <v>0</v>
      </c>
      <c r="AH155" s="21">
        <f t="shared" si="36"/>
        <v>0</v>
      </c>
      <c r="AI155" s="21">
        <f t="shared" si="36"/>
        <v>0</v>
      </c>
      <c r="AJ155" s="45">
        <f>SUM(F155:AI155)</f>
        <v>0</v>
      </c>
    </row>
    <row r="156" spans="2:36" s="199" customFormat="1" x14ac:dyDescent="0.25">
      <c r="C156" s="19" t="s">
        <v>160</v>
      </c>
      <c r="F156" s="21">
        <f t="shared" ref="F156:AI156" si="37">F150*(1/((1+$D$2)^F$8))</f>
        <v>0</v>
      </c>
      <c r="G156" s="21">
        <f t="shared" si="37"/>
        <v>0</v>
      </c>
      <c r="H156" s="21">
        <f t="shared" si="37"/>
        <v>0</v>
      </c>
      <c r="I156" s="21">
        <f t="shared" si="37"/>
        <v>0</v>
      </c>
      <c r="J156" s="21">
        <f t="shared" si="37"/>
        <v>0</v>
      </c>
      <c r="K156" s="21">
        <f t="shared" si="37"/>
        <v>0</v>
      </c>
      <c r="L156" s="21">
        <f t="shared" si="37"/>
        <v>0</v>
      </c>
      <c r="M156" s="21">
        <f t="shared" si="37"/>
        <v>0</v>
      </c>
      <c r="N156" s="21">
        <f t="shared" si="37"/>
        <v>0</v>
      </c>
      <c r="O156" s="21">
        <f t="shared" si="37"/>
        <v>0</v>
      </c>
      <c r="P156" s="21">
        <f t="shared" si="37"/>
        <v>0</v>
      </c>
      <c r="Q156" s="21">
        <f t="shared" si="37"/>
        <v>0</v>
      </c>
      <c r="R156" s="21">
        <f t="shared" si="37"/>
        <v>0</v>
      </c>
      <c r="S156" s="21">
        <f t="shared" si="37"/>
        <v>0</v>
      </c>
      <c r="T156" s="21">
        <f t="shared" si="37"/>
        <v>0</v>
      </c>
      <c r="U156" s="21">
        <f t="shared" si="37"/>
        <v>0</v>
      </c>
      <c r="V156" s="21">
        <f t="shared" si="37"/>
        <v>0</v>
      </c>
      <c r="W156" s="21">
        <f t="shared" si="37"/>
        <v>0</v>
      </c>
      <c r="X156" s="21">
        <f t="shared" si="37"/>
        <v>0</v>
      </c>
      <c r="Y156" s="21">
        <f t="shared" si="37"/>
        <v>0</v>
      </c>
      <c r="Z156" s="21">
        <f t="shared" si="37"/>
        <v>0</v>
      </c>
      <c r="AA156" s="21">
        <f t="shared" si="37"/>
        <v>0</v>
      </c>
      <c r="AB156" s="21">
        <f t="shared" si="37"/>
        <v>0</v>
      </c>
      <c r="AC156" s="21">
        <f t="shared" si="37"/>
        <v>0</v>
      </c>
      <c r="AD156" s="21">
        <f t="shared" si="37"/>
        <v>0</v>
      </c>
      <c r="AE156" s="21">
        <f t="shared" si="37"/>
        <v>0</v>
      </c>
      <c r="AF156" s="21">
        <f t="shared" si="37"/>
        <v>0</v>
      </c>
      <c r="AG156" s="21">
        <f t="shared" si="37"/>
        <v>0</v>
      </c>
      <c r="AH156" s="21">
        <f t="shared" si="37"/>
        <v>0</v>
      </c>
      <c r="AI156" s="21">
        <f t="shared" si="37"/>
        <v>0</v>
      </c>
      <c r="AJ156" s="45">
        <f>SUM(F156:AI156)</f>
        <v>0</v>
      </c>
    </row>
    <row r="157" spans="2:36" s="199" customFormat="1" x14ac:dyDescent="0.25"/>
    <row r="158" spans="2:36" s="199" customFormat="1" x14ac:dyDescent="0.25">
      <c r="B158" s="16" t="s">
        <v>370</v>
      </c>
      <c r="C158" s="16" t="s">
        <v>371</v>
      </c>
    </row>
    <row r="159" spans="2:36" s="199" customFormat="1" x14ac:dyDescent="0.25">
      <c r="B159" s="46" t="s">
        <v>52</v>
      </c>
      <c r="C159" s="16" t="s">
        <v>124</v>
      </c>
      <c r="D159" s="16" t="s">
        <v>131</v>
      </c>
    </row>
    <row r="160" spans="2:36" s="199" customFormat="1" x14ac:dyDescent="0.25">
      <c r="B160" s="46"/>
      <c r="C160" s="35" t="s">
        <v>125</v>
      </c>
      <c r="D160" s="208">
        <f>'Externality Values'!D14</f>
        <v>0.97</v>
      </c>
    </row>
    <row r="161" spans="2:10" s="199" customFormat="1" x14ac:dyDescent="0.25">
      <c r="B161" s="46"/>
      <c r="C161" s="35" t="s">
        <v>126</v>
      </c>
      <c r="D161" s="208">
        <f>'Externality Values'!D15</f>
        <v>7.0000000000000007E-2</v>
      </c>
    </row>
    <row r="162" spans="2:10" s="199" customFormat="1" x14ac:dyDescent="0.25">
      <c r="B162" s="46"/>
      <c r="C162" s="35" t="s">
        <v>127</v>
      </c>
      <c r="D162" s="208">
        <f>'Externality Values'!D16</f>
        <v>0.26</v>
      </c>
    </row>
    <row r="163" spans="2:10" s="199" customFormat="1" x14ac:dyDescent="0.25">
      <c r="B163" s="46"/>
      <c r="C163" s="35" t="s">
        <v>128</v>
      </c>
      <c r="D163" s="208">
        <f>'Externality Values'!D17</f>
        <v>0.1</v>
      </c>
    </row>
    <row r="164" spans="2:10" s="199" customFormat="1" x14ac:dyDescent="0.25">
      <c r="B164" s="46"/>
      <c r="C164" s="35" t="s">
        <v>129</v>
      </c>
      <c r="D164" s="208">
        <f>'Externality Values'!D18</f>
        <v>0.26</v>
      </c>
    </row>
    <row r="165" spans="2:10" s="199" customFormat="1" x14ac:dyDescent="0.25">
      <c r="B165" s="46"/>
      <c r="C165" s="35" t="s">
        <v>130</v>
      </c>
      <c r="D165" s="208">
        <f>'Externality Values'!D19</f>
        <v>0.22</v>
      </c>
      <c r="F165" s="202"/>
      <c r="G165" s="202"/>
      <c r="H165" s="202"/>
      <c r="I165" s="202"/>
      <c r="J165" s="202"/>
    </row>
    <row r="166" spans="2:10" s="199" customFormat="1" x14ac:dyDescent="0.25">
      <c r="B166" s="46"/>
      <c r="C166" s="35" t="s">
        <v>438</v>
      </c>
      <c r="D166" s="208">
        <f>SUM(D160:D165)</f>
        <v>1.8800000000000001</v>
      </c>
      <c r="F166" s="202"/>
      <c r="G166" s="202"/>
      <c r="H166" s="202"/>
      <c r="I166" s="202"/>
      <c r="J166" s="202"/>
    </row>
    <row r="167" spans="2:10" s="199" customFormat="1" x14ac:dyDescent="0.25">
      <c r="B167" s="46" t="s">
        <v>388</v>
      </c>
      <c r="C167" s="208"/>
      <c r="D167" s="16" t="s">
        <v>132</v>
      </c>
      <c r="F167" s="202"/>
      <c r="G167" s="75"/>
      <c r="H167" s="75"/>
      <c r="I167" s="75"/>
      <c r="J167" s="202"/>
    </row>
    <row r="168" spans="2:10" s="199" customFormat="1" x14ac:dyDescent="0.25">
      <c r="B168" s="16"/>
      <c r="C168" s="35" t="s">
        <v>125</v>
      </c>
      <c r="D168" s="208">
        <f>'Externality Values'!B3</f>
        <v>2.4500000000000002</v>
      </c>
      <c r="F168" s="202"/>
      <c r="G168" s="75"/>
      <c r="H168" s="75"/>
      <c r="I168" s="75"/>
      <c r="J168" s="202"/>
    </row>
    <row r="169" spans="2:10" s="199" customFormat="1" x14ac:dyDescent="0.25">
      <c r="B169" s="16"/>
      <c r="C169" s="35" t="s">
        <v>126</v>
      </c>
      <c r="D169" s="208">
        <f>'Externality Values'!B4</f>
        <v>0.3</v>
      </c>
      <c r="F169" s="202"/>
      <c r="G169" s="75"/>
      <c r="H169" s="75"/>
      <c r="I169" s="75"/>
      <c r="J169" s="202"/>
    </row>
    <row r="170" spans="2:10" s="199" customFormat="1" x14ac:dyDescent="0.25">
      <c r="B170" s="16"/>
      <c r="C170" s="35" t="s">
        <v>127</v>
      </c>
      <c r="D170" s="208">
        <f>'Externality Values'!B5</f>
        <v>0.78</v>
      </c>
      <c r="F170" s="202"/>
      <c r="G170" s="75"/>
      <c r="H170" s="75"/>
      <c r="I170" s="131"/>
      <c r="J170" s="202"/>
    </row>
    <row r="171" spans="2:10" s="199" customFormat="1" x14ac:dyDescent="0.25">
      <c r="B171" s="16"/>
      <c r="C171" s="35" t="s">
        <v>128</v>
      </c>
      <c r="D171" s="208">
        <f>'Externality Values'!B6</f>
        <v>0.37</v>
      </c>
      <c r="F171" s="202"/>
      <c r="G171" s="75"/>
      <c r="H171" s="132"/>
      <c r="I171" s="131"/>
      <c r="J171" s="202"/>
    </row>
    <row r="172" spans="2:10" s="199" customFormat="1" x14ac:dyDescent="0.25">
      <c r="B172" s="16"/>
      <c r="C172" s="35" t="s">
        <v>129</v>
      </c>
      <c r="D172" s="208">
        <f>'Externality Values'!B7</f>
        <v>0.33</v>
      </c>
      <c r="F172" s="202"/>
      <c r="G172" s="75"/>
      <c r="H172" s="75"/>
      <c r="I172" s="75"/>
      <c r="J172" s="202"/>
    </row>
    <row r="173" spans="2:10" s="199" customFormat="1" x14ac:dyDescent="0.25">
      <c r="B173" s="16"/>
      <c r="C173" s="35" t="s">
        <v>130</v>
      </c>
      <c r="D173" s="208">
        <f>'Externality Values'!B8</f>
        <v>0.56000000000000005</v>
      </c>
      <c r="F173" s="202"/>
      <c r="G173" s="75"/>
      <c r="H173" s="75"/>
      <c r="I173" s="131"/>
      <c r="J173" s="202"/>
    </row>
    <row r="174" spans="2:10" s="199" customFormat="1" x14ac:dyDescent="0.25">
      <c r="B174" s="16"/>
      <c r="C174" s="35" t="s">
        <v>439</v>
      </c>
      <c r="D174" s="208">
        <f>SUM(D168:D173)</f>
        <v>4.7900000000000009</v>
      </c>
      <c r="F174" s="202"/>
      <c r="G174" s="75"/>
      <c r="H174" s="132"/>
      <c r="I174" s="131"/>
      <c r="J174" s="202"/>
    </row>
    <row r="175" spans="2:10" s="199" customFormat="1" x14ac:dyDescent="0.25">
      <c r="B175" s="16"/>
      <c r="C175" s="35"/>
      <c r="D175" s="208"/>
      <c r="F175" s="202"/>
      <c r="G175" s="75"/>
      <c r="H175" s="132"/>
      <c r="I175" s="131"/>
      <c r="J175" s="202"/>
    </row>
    <row r="176" spans="2:10" s="199" customFormat="1" x14ac:dyDescent="0.25">
      <c r="B176" s="16"/>
      <c r="C176" s="208" t="s">
        <v>374</v>
      </c>
      <c r="D176" s="34">
        <f>(D30*D166*D58)+(D31*D174)</f>
        <v>17.227000000000004</v>
      </c>
      <c r="F176" s="202"/>
      <c r="G176" s="75"/>
      <c r="H176" s="132"/>
      <c r="I176" s="131"/>
      <c r="J176" s="202"/>
    </row>
    <row r="177" spans="2:36" s="199" customFormat="1" x14ac:dyDescent="0.25">
      <c r="B177" s="16"/>
      <c r="C177" s="208" t="str">
        <f>CONCATENATE("CPI Adjusted HV Externalities - ", $D$5, " - cents per km")</f>
        <v>CPI Adjusted HV Externalities - 2021 - cents per km</v>
      </c>
      <c r="D177" s="34">
        <f>D166*D58*'Externality Values'!$B$24</f>
        <v>84.814135514018702</v>
      </c>
      <c r="F177" s="202"/>
      <c r="G177" s="75"/>
      <c r="H177" s="132"/>
      <c r="I177" s="131"/>
      <c r="J177" s="202"/>
    </row>
    <row r="178" spans="2:36" s="199" customFormat="1" x14ac:dyDescent="0.25">
      <c r="B178" s="16"/>
      <c r="C178" s="208" t="str">
        <f>CONCATENATE("CPI Adjusted LV Externalities - ", $D$5, " - cents per km")</f>
        <v>CPI Adjusted LV Externalities - 2021 - cents per km</v>
      </c>
      <c r="D178" s="34">
        <f>D174*'Externality Values'!$B$24</f>
        <v>6.0658411214953283</v>
      </c>
      <c r="F178" s="202"/>
      <c r="G178" s="133"/>
      <c r="H178" s="202"/>
      <c r="I178" s="202"/>
      <c r="J178" s="202"/>
    </row>
    <row r="179" spans="2:36" s="199" customFormat="1" x14ac:dyDescent="0.25">
      <c r="B179" s="16"/>
      <c r="C179" s="208" t="str">
        <f>CONCATENATE("CPI Adjusted Combined Externalities - ", $D$5, " - cents per km")</f>
        <v>CPI Adjusted Combined Externalities - 2021 - cents per km</v>
      </c>
      <c r="D179" s="34">
        <f>D177*D30+D178*D31</f>
        <v>21.815500000000004</v>
      </c>
      <c r="F179" s="202"/>
      <c r="G179" s="133"/>
      <c r="H179" s="202"/>
      <c r="I179" s="202"/>
      <c r="J179" s="202"/>
    </row>
    <row r="180" spans="2:36" s="199" customFormat="1" x14ac:dyDescent="0.25">
      <c r="D180" s="3"/>
      <c r="G180" s="128"/>
    </row>
    <row r="181" spans="2:36" s="23" customFormat="1" x14ac:dyDescent="0.25">
      <c r="B181" s="138" t="s">
        <v>389</v>
      </c>
      <c r="C181" s="23" t="s">
        <v>413</v>
      </c>
      <c r="D181" s="139">
        <f>'Input sheet'!E54</f>
        <v>5</v>
      </c>
      <c r="G181" s="140"/>
    </row>
    <row r="182" spans="2:36" s="23" customFormat="1" x14ac:dyDescent="0.25">
      <c r="B182" s="138"/>
      <c r="C182" s="23" t="s">
        <v>414</v>
      </c>
      <c r="D182" s="139">
        <f>'Input sheet'!E55</f>
        <v>70</v>
      </c>
      <c r="G182" s="140"/>
    </row>
    <row r="183" spans="2:36" s="23" customFormat="1" x14ac:dyDescent="0.25">
      <c r="B183" s="138"/>
      <c r="C183" s="141" t="s">
        <v>104</v>
      </c>
      <c r="D183" s="139">
        <f>'Input sheet'!E56</f>
        <v>0</v>
      </c>
      <c r="G183" s="140"/>
    </row>
    <row r="184" spans="2:36" s="23" customFormat="1" x14ac:dyDescent="0.25">
      <c r="B184" s="138"/>
      <c r="C184" s="141"/>
      <c r="D184" s="139"/>
      <c r="G184" s="140"/>
    </row>
    <row r="185" spans="2:36" s="23" customFormat="1" x14ac:dyDescent="0.25">
      <c r="C185" s="23" t="s">
        <v>412</v>
      </c>
      <c r="D185" s="120">
        <f>'Input sheet'!E57</f>
        <v>0.5</v>
      </c>
    </row>
    <row r="186" spans="2:36" s="23" customFormat="1" x14ac:dyDescent="0.25">
      <c r="C186" s="23" t="s">
        <v>599</v>
      </c>
      <c r="D186" s="120">
        <f>'Input sheet'!E59</f>
        <v>1</v>
      </c>
    </row>
    <row r="187" spans="2:36" s="23" customFormat="1" x14ac:dyDescent="0.25">
      <c r="D187" s="139"/>
    </row>
    <row r="188" spans="2:36" s="23" customFormat="1" x14ac:dyDescent="0.25">
      <c r="C188" s="141"/>
      <c r="D188" s="139"/>
    </row>
    <row r="189" spans="2:36" s="23" customFormat="1" x14ac:dyDescent="0.25">
      <c r="D189" s="120"/>
    </row>
    <row r="190" spans="2:36" s="23" customFormat="1" x14ac:dyDescent="0.25">
      <c r="D190" s="120"/>
    </row>
    <row r="191" spans="2:36" s="23" customFormat="1" x14ac:dyDescent="0.25">
      <c r="C191" s="141"/>
    </row>
    <row r="192" spans="2:36" s="199" customFormat="1" ht="30" x14ac:dyDescent="0.25">
      <c r="C192" s="15" t="s">
        <v>415</v>
      </c>
      <c r="F192" s="134">
        <f t="shared" ref="F192:AI192" si="38">(F29*$D$181*$D$183*$D$185)*($D$186)</f>
        <v>0</v>
      </c>
      <c r="G192" s="134">
        <f t="shared" si="38"/>
        <v>0</v>
      </c>
      <c r="H192" s="134">
        <f t="shared" si="38"/>
        <v>0</v>
      </c>
      <c r="I192" s="134">
        <f t="shared" si="38"/>
        <v>0</v>
      </c>
      <c r="J192" s="134">
        <f t="shared" si="38"/>
        <v>0</v>
      </c>
      <c r="K192" s="134">
        <f t="shared" si="38"/>
        <v>0</v>
      </c>
      <c r="L192" s="134">
        <f t="shared" si="38"/>
        <v>0</v>
      </c>
      <c r="M192" s="134">
        <f t="shared" si="38"/>
        <v>0</v>
      </c>
      <c r="N192" s="134">
        <f t="shared" si="38"/>
        <v>0</v>
      </c>
      <c r="O192" s="134">
        <f t="shared" si="38"/>
        <v>0</v>
      </c>
      <c r="P192" s="134">
        <f t="shared" si="38"/>
        <v>0</v>
      </c>
      <c r="Q192" s="134">
        <f t="shared" si="38"/>
        <v>0</v>
      </c>
      <c r="R192" s="134">
        <f t="shared" si="38"/>
        <v>0</v>
      </c>
      <c r="S192" s="134">
        <f t="shared" si="38"/>
        <v>0</v>
      </c>
      <c r="T192" s="134">
        <f t="shared" si="38"/>
        <v>0</v>
      </c>
      <c r="U192" s="134">
        <f t="shared" si="38"/>
        <v>0</v>
      </c>
      <c r="V192" s="134">
        <f t="shared" si="38"/>
        <v>0</v>
      </c>
      <c r="W192" s="134">
        <f t="shared" si="38"/>
        <v>0</v>
      </c>
      <c r="X192" s="134">
        <f t="shared" si="38"/>
        <v>0</v>
      </c>
      <c r="Y192" s="134">
        <f t="shared" si="38"/>
        <v>0</v>
      </c>
      <c r="Z192" s="134">
        <f t="shared" si="38"/>
        <v>0</v>
      </c>
      <c r="AA192" s="134">
        <f t="shared" si="38"/>
        <v>0</v>
      </c>
      <c r="AB192" s="134">
        <f t="shared" si="38"/>
        <v>0</v>
      </c>
      <c r="AC192" s="134">
        <f t="shared" si="38"/>
        <v>0</v>
      </c>
      <c r="AD192" s="134">
        <f t="shared" si="38"/>
        <v>0</v>
      </c>
      <c r="AE192" s="134">
        <f t="shared" si="38"/>
        <v>0</v>
      </c>
      <c r="AF192" s="134">
        <f t="shared" si="38"/>
        <v>0</v>
      </c>
      <c r="AG192" s="134">
        <f t="shared" si="38"/>
        <v>0</v>
      </c>
      <c r="AH192" s="134">
        <f t="shared" si="38"/>
        <v>0</v>
      </c>
      <c r="AI192" s="134">
        <f t="shared" si="38"/>
        <v>0</v>
      </c>
      <c r="AJ192" s="23"/>
    </row>
    <row r="193" spans="3:36" s="199" customFormat="1" x14ac:dyDescent="0.25">
      <c r="C193" s="15" t="s">
        <v>416</v>
      </c>
      <c r="D193" s="14"/>
      <c r="F193" s="134">
        <f>$D$182</f>
        <v>70</v>
      </c>
      <c r="G193" s="134">
        <f t="shared" ref="G193:AI193" si="39">$D$182</f>
        <v>70</v>
      </c>
      <c r="H193" s="134">
        <f t="shared" si="39"/>
        <v>70</v>
      </c>
      <c r="I193" s="134">
        <f t="shared" si="39"/>
        <v>70</v>
      </c>
      <c r="J193" s="134">
        <f t="shared" si="39"/>
        <v>70</v>
      </c>
      <c r="K193" s="134">
        <f t="shared" si="39"/>
        <v>70</v>
      </c>
      <c r="L193" s="134">
        <f t="shared" si="39"/>
        <v>70</v>
      </c>
      <c r="M193" s="134">
        <f t="shared" si="39"/>
        <v>70</v>
      </c>
      <c r="N193" s="134">
        <f t="shared" si="39"/>
        <v>70</v>
      </c>
      <c r="O193" s="134">
        <f t="shared" si="39"/>
        <v>70</v>
      </c>
      <c r="P193" s="134">
        <f t="shared" si="39"/>
        <v>70</v>
      </c>
      <c r="Q193" s="134">
        <f t="shared" si="39"/>
        <v>70</v>
      </c>
      <c r="R193" s="134">
        <f t="shared" si="39"/>
        <v>70</v>
      </c>
      <c r="S193" s="134">
        <f t="shared" si="39"/>
        <v>70</v>
      </c>
      <c r="T193" s="134">
        <f t="shared" si="39"/>
        <v>70</v>
      </c>
      <c r="U193" s="134">
        <f t="shared" si="39"/>
        <v>70</v>
      </c>
      <c r="V193" s="134">
        <f t="shared" si="39"/>
        <v>70</v>
      </c>
      <c r="W193" s="134">
        <f t="shared" si="39"/>
        <v>70</v>
      </c>
      <c r="X193" s="134">
        <f t="shared" si="39"/>
        <v>70</v>
      </c>
      <c r="Y193" s="134">
        <f t="shared" si="39"/>
        <v>70</v>
      </c>
      <c r="Z193" s="134">
        <f t="shared" si="39"/>
        <v>70</v>
      </c>
      <c r="AA193" s="134">
        <f t="shared" si="39"/>
        <v>70</v>
      </c>
      <c r="AB193" s="134">
        <f t="shared" si="39"/>
        <v>70</v>
      </c>
      <c r="AC193" s="134">
        <f t="shared" si="39"/>
        <v>70</v>
      </c>
      <c r="AD193" s="134">
        <f t="shared" si="39"/>
        <v>70</v>
      </c>
      <c r="AE193" s="134">
        <f t="shared" si="39"/>
        <v>70</v>
      </c>
      <c r="AF193" s="134">
        <f t="shared" si="39"/>
        <v>70</v>
      </c>
      <c r="AG193" s="134">
        <f t="shared" si="39"/>
        <v>70</v>
      </c>
      <c r="AH193" s="134">
        <f t="shared" si="39"/>
        <v>70</v>
      </c>
      <c r="AI193" s="134">
        <f t="shared" si="39"/>
        <v>70</v>
      </c>
      <c r="AJ193" s="23"/>
    </row>
    <row r="194" spans="3:36" s="199" customFormat="1" x14ac:dyDescent="0.25">
      <c r="C194" s="199" t="s">
        <v>373</v>
      </c>
      <c r="F194" s="134">
        <f>IFERROR((F192/F193), 0)</f>
        <v>0</v>
      </c>
      <c r="G194" s="134">
        <f t="shared" ref="G194:AI194" si="40">IFERROR((G192/G193), 0)</f>
        <v>0</v>
      </c>
      <c r="H194" s="134">
        <f t="shared" si="40"/>
        <v>0</v>
      </c>
      <c r="I194" s="134">
        <f t="shared" si="40"/>
        <v>0</v>
      </c>
      <c r="J194" s="134">
        <f t="shared" si="40"/>
        <v>0</v>
      </c>
      <c r="K194" s="134">
        <f t="shared" si="40"/>
        <v>0</v>
      </c>
      <c r="L194" s="134">
        <f t="shared" si="40"/>
        <v>0</v>
      </c>
      <c r="M194" s="134">
        <f t="shared" si="40"/>
        <v>0</v>
      </c>
      <c r="N194" s="134">
        <f t="shared" si="40"/>
        <v>0</v>
      </c>
      <c r="O194" s="134">
        <f t="shared" si="40"/>
        <v>0</v>
      </c>
      <c r="P194" s="134">
        <f t="shared" si="40"/>
        <v>0</v>
      </c>
      <c r="Q194" s="134">
        <f t="shared" si="40"/>
        <v>0</v>
      </c>
      <c r="R194" s="134">
        <f t="shared" si="40"/>
        <v>0</v>
      </c>
      <c r="S194" s="134">
        <f t="shared" si="40"/>
        <v>0</v>
      </c>
      <c r="T194" s="134">
        <f t="shared" si="40"/>
        <v>0</v>
      </c>
      <c r="U194" s="134">
        <f t="shared" si="40"/>
        <v>0</v>
      </c>
      <c r="V194" s="134">
        <f t="shared" si="40"/>
        <v>0</v>
      </c>
      <c r="W194" s="134">
        <f t="shared" si="40"/>
        <v>0</v>
      </c>
      <c r="X194" s="134">
        <f t="shared" si="40"/>
        <v>0</v>
      </c>
      <c r="Y194" s="134">
        <f t="shared" si="40"/>
        <v>0</v>
      </c>
      <c r="Z194" s="134">
        <f t="shared" si="40"/>
        <v>0</v>
      </c>
      <c r="AA194" s="134">
        <f t="shared" si="40"/>
        <v>0</v>
      </c>
      <c r="AB194" s="134">
        <f t="shared" si="40"/>
        <v>0</v>
      </c>
      <c r="AC194" s="134">
        <f t="shared" si="40"/>
        <v>0</v>
      </c>
      <c r="AD194" s="134">
        <f t="shared" si="40"/>
        <v>0</v>
      </c>
      <c r="AE194" s="134">
        <f t="shared" si="40"/>
        <v>0</v>
      </c>
      <c r="AF194" s="134">
        <f t="shared" si="40"/>
        <v>0</v>
      </c>
      <c r="AG194" s="134">
        <f t="shared" si="40"/>
        <v>0</v>
      </c>
      <c r="AH194" s="134">
        <f t="shared" si="40"/>
        <v>0</v>
      </c>
      <c r="AI194" s="134">
        <f t="shared" si="40"/>
        <v>0</v>
      </c>
      <c r="AJ194" s="23"/>
    </row>
    <row r="195" spans="3:36" s="199" customFormat="1" x14ac:dyDescent="0.25">
      <c r="C195" s="129" t="s">
        <v>417</v>
      </c>
      <c r="F195" s="134">
        <f>F194*$D$30*$D$61</f>
        <v>0</v>
      </c>
      <c r="G195" s="134">
        <f t="shared" ref="G195:AI195" si="41">G194*$D$30*$D$61</f>
        <v>0</v>
      </c>
      <c r="H195" s="134">
        <f t="shared" si="41"/>
        <v>0</v>
      </c>
      <c r="I195" s="134">
        <f t="shared" si="41"/>
        <v>0</v>
      </c>
      <c r="J195" s="134">
        <f t="shared" si="41"/>
        <v>0</v>
      </c>
      <c r="K195" s="134">
        <f t="shared" si="41"/>
        <v>0</v>
      </c>
      <c r="L195" s="134">
        <f t="shared" si="41"/>
        <v>0</v>
      </c>
      <c r="M195" s="134">
        <f t="shared" si="41"/>
        <v>0</v>
      </c>
      <c r="N195" s="134">
        <f t="shared" si="41"/>
        <v>0</v>
      </c>
      <c r="O195" s="134">
        <f t="shared" si="41"/>
        <v>0</v>
      </c>
      <c r="P195" s="134">
        <f t="shared" si="41"/>
        <v>0</v>
      </c>
      <c r="Q195" s="134">
        <f t="shared" si="41"/>
        <v>0</v>
      </c>
      <c r="R195" s="134">
        <f t="shared" si="41"/>
        <v>0</v>
      </c>
      <c r="S195" s="134">
        <f t="shared" si="41"/>
        <v>0</v>
      </c>
      <c r="T195" s="134">
        <f t="shared" si="41"/>
        <v>0</v>
      </c>
      <c r="U195" s="134">
        <f t="shared" si="41"/>
        <v>0</v>
      </c>
      <c r="V195" s="134">
        <f t="shared" si="41"/>
        <v>0</v>
      </c>
      <c r="W195" s="134">
        <f t="shared" si="41"/>
        <v>0</v>
      </c>
      <c r="X195" s="134">
        <f t="shared" si="41"/>
        <v>0</v>
      </c>
      <c r="Y195" s="134">
        <f t="shared" si="41"/>
        <v>0</v>
      </c>
      <c r="Z195" s="134">
        <f t="shared" si="41"/>
        <v>0</v>
      </c>
      <c r="AA195" s="134">
        <f t="shared" si="41"/>
        <v>0</v>
      </c>
      <c r="AB195" s="134">
        <f t="shared" si="41"/>
        <v>0</v>
      </c>
      <c r="AC195" s="134">
        <f t="shared" si="41"/>
        <v>0</v>
      </c>
      <c r="AD195" s="134">
        <f t="shared" si="41"/>
        <v>0</v>
      </c>
      <c r="AE195" s="134">
        <f t="shared" si="41"/>
        <v>0</v>
      </c>
      <c r="AF195" s="134">
        <f t="shared" si="41"/>
        <v>0</v>
      </c>
      <c r="AG195" s="134">
        <f t="shared" si="41"/>
        <v>0</v>
      </c>
      <c r="AH195" s="134">
        <f t="shared" si="41"/>
        <v>0</v>
      </c>
      <c r="AI195" s="134">
        <f t="shared" si="41"/>
        <v>0</v>
      </c>
      <c r="AJ195" s="23"/>
    </row>
    <row r="196" spans="3:36" s="199" customFormat="1" x14ac:dyDescent="0.25">
      <c r="C196" s="129" t="s">
        <v>418</v>
      </c>
      <c r="F196" s="134">
        <f>F194*$D$31*$D$53</f>
        <v>0</v>
      </c>
      <c r="G196" s="134">
        <f t="shared" ref="G196:AI196" si="42">G194*$D$31*$D$53</f>
        <v>0</v>
      </c>
      <c r="H196" s="134">
        <f t="shared" si="42"/>
        <v>0</v>
      </c>
      <c r="I196" s="134">
        <f t="shared" si="42"/>
        <v>0</v>
      </c>
      <c r="J196" s="134">
        <f t="shared" si="42"/>
        <v>0</v>
      </c>
      <c r="K196" s="134">
        <f t="shared" si="42"/>
        <v>0</v>
      </c>
      <c r="L196" s="134">
        <f t="shared" si="42"/>
        <v>0</v>
      </c>
      <c r="M196" s="134">
        <f t="shared" si="42"/>
        <v>0</v>
      </c>
      <c r="N196" s="134">
        <f t="shared" si="42"/>
        <v>0</v>
      </c>
      <c r="O196" s="134">
        <f t="shared" si="42"/>
        <v>0</v>
      </c>
      <c r="P196" s="134">
        <f t="shared" si="42"/>
        <v>0</v>
      </c>
      <c r="Q196" s="134">
        <f t="shared" si="42"/>
        <v>0</v>
      </c>
      <c r="R196" s="134">
        <f t="shared" si="42"/>
        <v>0</v>
      </c>
      <c r="S196" s="134">
        <f t="shared" si="42"/>
        <v>0</v>
      </c>
      <c r="T196" s="134">
        <f t="shared" si="42"/>
        <v>0</v>
      </c>
      <c r="U196" s="134">
        <f t="shared" si="42"/>
        <v>0</v>
      </c>
      <c r="V196" s="134">
        <f t="shared" si="42"/>
        <v>0</v>
      </c>
      <c r="W196" s="134">
        <f t="shared" si="42"/>
        <v>0</v>
      </c>
      <c r="X196" s="134">
        <f t="shared" si="42"/>
        <v>0</v>
      </c>
      <c r="Y196" s="134">
        <f t="shared" si="42"/>
        <v>0</v>
      </c>
      <c r="Z196" s="134">
        <f t="shared" si="42"/>
        <v>0</v>
      </c>
      <c r="AA196" s="134">
        <f t="shared" si="42"/>
        <v>0</v>
      </c>
      <c r="AB196" s="134">
        <f t="shared" si="42"/>
        <v>0</v>
      </c>
      <c r="AC196" s="134">
        <f t="shared" si="42"/>
        <v>0</v>
      </c>
      <c r="AD196" s="134">
        <f t="shared" si="42"/>
        <v>0</v>
      </c>
      <c r="AE196" s="134">
        <f t="shared" si="42"/>
        <v>0</v>
      </c>
      <c r="AF196" s="134">
        <f t="shared" si="42"/>
        <v>0</v>
      </c>
      <c r="AG196" s="134">
        <f t="shared" si="42"/>
        <v>0</v>
      </c>
      <c r="AH196" s="134">
        <f t="shared" si="42"/>
        <v>0</v>
      </c>
      <c r="AI196" s="134">
        <f t="shared" si="42"/>
        <v>0</v>
      </c>
      <c r="AJ196" s="23"/>
    </row>
    <row r="197" spans="3:36" s="199" customFormat="1" x14ac:dyDescent="0.25">
      <c r="C197" s="199" t="s">
        <v>369</v>
      </c>
      <c r="D197" s="3"/>
      <c r="F197" s="134">
        <f>F192*$D$30*$D$109/100</f>
        <v>0</v>
      </c>
      <c r="G197" s="134">
        <f t="shared" ref="G197:AI197" si="43">G192*$D$30*$D$109/100</f>
        <v>0</v>
      </c>
      <c r="H197" s="134">
        <f t="shared" si="43"/>
        <v>0</v>
      </c>
      <c r="I197" s="134">
        <f t="shared" si="43"/>
        <v>0</v>
      </c>
      <c r="J197" s="134">
        <f t="shared" si="43"/>
        <v>0</v>
      </c>
      <c r="K197" s="134">
        <f t="shared" si="43"/>
        <v>0</v>
      </c>
      <c r="L197" s="134">
        <f t="shared" si="43"/>
        <v>0</v>
      </c>
      <c r="M197" s="134">
        <f t="shared" si="43"/>
        <v>0</v>
      </c>
      <c r="N197" s="134">
        <f t="shared" si="43"/>
        <v>0</v>
      </c>
      <c r="O197" s="134">
        <f t="shared" si="43"/>
        <v>0</v>
      </c>
      <c r="P197" s="134">
        <f t="shared" si="43"/>
        <v>0</v>
      </c>
      <c r="Q197" s="134">
        <f t="shared" si="43"/>
        <v>0</v>
      </c>
      <c r="R197" s="134">
        <f t="shared" si="43"/>
        <v>0</v>
      </c>
      <c r="S197" s="134">
        <f t="shared" si="43"/>
        <v>0</v>
      </c>
      <c r="T197" s="134">
        <f t="shared" si="43"/>
        <v>0</v>
      </c>
      <c r="U197" s="134">
        <f t="shared" si="43"/>
        <v>0</v>
      </c>
      <c r="V197" s="134">
        <f t="shared" si="43"/>
        <v>0</v>
      </c>
      <c r="W197" s="134">
        <f t="shared" si="43"/>
        <v>0</v>
      </c>
      <c r="X197" s="134">
        <f t="shared" si="43"/>
        <v>0</v>
      </c>
      <c r="Y197" s="134">
        <f t="shared" si="43"/>
        <v>0</v>
      </c>
      <c r="Z197" s="134">
        <f t="shared" si="43"/>
        <v>0</v>
      </c>
      <c r="AA197" s="134">
        <f t="shared" si="43"/>
        <v>0</v>
      </c>
      <c r="AB197" s="134">
        <f t="shared" si="43"/>
        <v>0</v>
      </c>
      <c r="AC197" s="134">
        <f t="shared" si="43"/>
        <v>0</v>
      </c>
      <c r="AD197" s="134">
        <f t="shared" si="43"/>
        <v>0</v>
      </c>
      <c r="AE197" s="134">
        <f t="shared" si="43"/>
        <v>0</v>
      </c>
      <c r="AF197" s="134">
        <f t="shared" si="43"/>
        <v>0</v>
      </c>
      <c r="AG197" s="134">
        <f t="shared" si="43"/>
        <v>0</v>
      </c>
      <c r="AH197" s="134">
        <f t="shared" si="43"/>
        <v>0</v>
      </c>
      <c r="AI197" s="134">
        <f t="shared" si="43"/>
        <v>0</v>
      </c>
      <c r="AJ197" s="23"/>
    </row>
    <row r="198" spans="3:36" s="199" customFormat="1" x14ac:dyDescent="0.25">
      <c r="C198" s="199" t="s">
        <v>419</v>
      </c>
      <c r="D198" s="3"/>
      <c r="F198" s="134">
        <f>F192*$D$31*$D$120/100</f>
        <v>0</v>
      </c>
      <c r="G198" s="134">
        <f t="shared" ref="G198:AI198" si="44">G192*$D$31*$D$120/100</f>
        <v>0</v>
      </c>
      <c r="H198" s="134">
        <f t="shared" si="44"/>
        <v>0</v>
      </c>
      <c r="I198" s="134">
        <f t="shared" si="44"/>
        <v>0</v>
      </c>
      <c r="J198" s="134">
        <f t="shared" si="44"/>
        <v>0</v>
      </c>
      <c r="K198" s="134">
        <f t="shared" si="44"/>
        <v>0</v>
      </c>
      <c r="L198" s="134">
        <f t="shared" si="44"/>
        <v>0</v>
      </c>
      <c r="M198" s="134">
        <f t="shared" si="44"/>
        <v>0</v>
      </c>
      <c r="N198" s="134">
        <f t="shared" si="44"/>
        <v>0</v>
      </c>
      <c r="O198" s="134">
        <f t="shared" si="44"/>
        <v>0</v>
      </c>
      <c r="P198" s="134">
        <f t="shared" si="44"/>
        <v>0</v>
      </c>
      <c r="Q198" s="134">
        <f t="shared" si="44"/>
        <v>0</v>
      </c>
      <c r="R198" s="134">
        <f t="shared" si="44"/>
        <v>0</v>
      </c>
      <c r="S198" s="134">
        <f t="shared" si="44"/>
        <v>0</v>
      </c>
      <c r="T198" s="134">
        <f t="shared" si="44"/>
        <v>0</v>
      </c>
      <c r="U198" s="134">
        <f t="shared" si="44"/>
        <v>0</v>
      </c>
      <c r="V198" s="134">
        <f t="shared" si="44"/>
        <v>0</v>
      </c>
      <c r="W198" s="134">
        <f t="shared" si="44"/>
        <v>0</v>
      </c>
      <c r="X198" s="134">
        <f t="shared" si="44"/>
        <v>0</v>
      </c>
      <c r="Y198" s="134">
        <f t="shared" si="44"/>
        <v>0</v>
      </c>
      <c r="Z198" s="134">
        <f t="shared" si="44"/>
        <v>0</v>
      </c>
      <c r="AA198" s="134">
        <f t="shared" si="44"/>
        <v>0</v>
      </c>
      <c r="AB198" s="134">
        <f t="shared" si="44"/>
        <v>0</v>
      </c>
      <c r="AC198" s="134">
        <f t="shared" si="44"/>
        <v>0</v>
      </c>
      <c r="AD198" s="134">
        <f t="shared" si="44"/>
        <v>0</v>
      </c>
      <c r="AE198" s="134">
        <f t="shared" si="44"/>
        <v>0</v>
      </c>
      <c r="AF198" s="134">
        <f t="shared" si="44"/>
        <v>0</v>
      </c>
      <c r="AG198" s="134">
        <f t="shared" si="44"/>
        <v>0</v>
      </c>
      <c r="AH198" s="134">
        <f t="shared" si="44"/>
        <v>0</v>
      </c>
      <c r="AI198" s="134">
        <f t="shared" si="44"/>
        <v>0</v>
      </c>
      <c r="AJ198" s="23"/>
    </row>
    <row r="199" spans="3:36" s="23" customFormat="1" x14ac:dyDescent="0.25">
      <c r="C199" s="23" t="s">
        <v>420</v>
      </c>
      <c r="F199" s="134">
        <f>(F192*$D$30*$D$177)/100</f>
        <v>0</v>
      </c>
      <c r="G199" s="134">
        <f t="shared" ref="G199:AI199" si="45">(G192*$D$30*$D$177)/100</f>
        <v>0</v>
      </c>
      <c r="H199" s="134">
        <f t="shared" si="45"/>
        <v>0</v>
      </c>
      <c r="I199" s="134">
        <f t="shared" si="45"/>
        <v>0</v>
      </c>
      <c r="J199" s="134">
        <f t="shared" si="45"/>
        <v>0</v>
      </c>
      <c r="K199" s="134">
        <f t="shared" si="45"/>
        <v>0</v>
      </c>
      <c r="L199" s="134">
        <f t="shared" si="45"/>
        <v>0</v>
      </c>
      <c r="M199" s="134">
        <f t="shared" si="45"/>
        <v>0</v>
      </c>
      <c r="N199" s="134">
        <f t="shared" si="45"/>
        <v>0</v>
      </c>
      <c r="O199" s="134">
        <f t="shared" si="45"/>
        <v>0</v>
      </c>
      <c r="P199" s="134">
        <f t="shared" si="45"/>
        <v>0</v>
      </c>
      <c r="Q199" s="134">
        <f t="shared" si="45"/>
        <v>0</v>
      </c>
      <c r="R199" s="134">
        <f t="shared" si="45"/>
        <v>0</v>
      </c>
      <c r="S199" s="134">
        <f t="shared" si="45"/>
        <v>0</v>
      </c>
      <c r="T199" s="134">
        <f t="shared" si="45"/>
        <v>0</v>
      </c>
      <c r="U199" s="134">
        <f t="shared" si="45"/>
        <v>0</v>
      </c>
      <c r="V199" s="134">
        <f t="shared" si="45"/>
        <v>0</v>
      </c>
      <c r="W199" s="134">
        <f t="shared" si="45"/>
        <v>0</v>
      </c>
      <c r="X199" s="134">
        <f t="shared" si="45"/>
        <v>0</v>
      </c>
      <c r="Y199" s="134">
        <f t="shared" si="45"/>
        <v>0</v>
      </c>
      <c r="Z199" s="134">
        <f t="shared" si="45"/>
        <v>0</v>
      </c>
      <c r="AA199" s="134">
        <f t="shared" si="45"/>
        <v>0</v>
      </c>
      <c r="AB199" s="134">
        <f t="shared" si="45"/>
        <v>0</v>
      </c>
      <c r="AC199" s="134">
        <f t="shared" si="45"/>
        <v>0</v>
      </c>
      <c r="AD199" s="134">
        <f t="shared" si="45"/>
        <v>0</v>
      </c>
      <c r="AE199" s="134">
        <f t="shared" si="45"/>
        <v>0</v>
      </c>
      <c r="AF199" s="134">
        <f t="shared" si="45"/>
        <v>0</v>
      </c>
      <c r="AG199" s="134">
        <f t="shared" si="45"/>
        <v>0</v>
      </c>
      <c r="AH199" s="134">
        <f t="shared" si="45"/>
        <v>0</v>
      </c>
      <c r="AI199" s="134">
        <f t="shared" si="45"/>
        <v>0</v>
      </c>
    </row>
    <row r="200" spans="3:36" s="199" customFormat="1" x14ac:dyDescent="0.25">
      <c r="C200" s="199" t="s">
        <v>421</v>
      </c>
      <c r="F200" s="134">
        <f>(F192*$D$31*$D$178)/100</f>
        <v>0</v>
      </c>
      <c r="G200" s="134">
        <f t="shared" ref="G200:AI200" si="46">(G192*$D$31*$D$178)/100</f>
        <v>0</v>
      </c>
      <c r="H200" s="134">
        <f t="shared" si="46"/>
        <v>0</v>
      </c>
      <c r="I200" s="134">
        <f t="shared" si="46"/>
        <v>0</v>
      </c>
      <c r="J200" s="134">
        <f t="shared" si="46"/>
        <v>0</v>
      </c>
      <c r="K200" s="134">
        <f t="shared" si="46"/>
        <v>0</v>
      </c>
      <c r="L200" s="134">
        <f t="shared" si="46"/>
        <v>0</v>
      </c>
      <c r="M200" s="134">
        <f t="shared" si="46"/>
        <v>0</v>
      </c>
      <c r="N200" s="134">
        <f t="shared" si="46"/>
        <v>0</v>
      </c>
      <c r="O200" s="134">
        <f t="shared" si="46"/>
        <v>0</v>
      </c>
      <c r="P200" s="134">
        <f t="shared" si="46"/>
        <v>0</v>
      </c>
      <c r="Q200" s="134">
        <f t="shared" si="46"/>
        <v>0</v>
      </c>
      <c r="R200" s="134">
        <f t="shared" si="46"/>
        <v>0</v>
      </c>
      <c r="S200" s="134">
        <f t="shared" si="46"/>
        <v>0</v>
      </c>
      <c r="T200" s="134">
        <f t="shared" si="46"/>
        <v>0</v>
      </c>
      <c r="U200" s="134">
        <f t="shared" si="46"/>
        <v>0</v>
      </c>
      <c r="V200" s="134">
        <f t="shared" si="46"/>
        <v>0</v>
      </c>
      <c r="W200" s="134">
        <f t="shared" si="46"/>
        <v>0</v>
      </c>
      <c r="X200" s="134">
        <f t="shared" si="46"/>
        <v>0</v>
      </c>
      <c r="Y200" s="134">
        <f t="shared" si="46"/>
        <v>0</v>
      </c>
      <c r="Z200" s="134">
        <f t="shared" si="46"/>
        <v>0</v>
      </c>
      <c r="AA200" s="134">
        <f t="shared" si="46"/>
        <v>0</v>
      </c>
      <c r="AB200" s="134">
        <f t="shared" si="46"/>
        <v>0</v>
      </c>
      <c r="AC200" s="134">
        <f t="shared" si="46"/>
        <v>0</v>
      </c>
      <c r="AD200" s="134">
        <f t="shared" si="46"/>
        <v>0</v>
      </c>
      <c r="AE200" s="134">
        <f t="shared" si="46"/>
        <v>0</v>
      </c>
      <c r="AF200" s="134">
        <f t="shared" si="46"/>
        <v>0</v>
      </c>
      <c r="AG200" s="134">
        <f t="shared" si="46"/>
        <v>0</v>
      </c>
      <c r="AH200" s="134">
        <f t="shared" si="46"/>
        <v>0</v>
      </c>
      <c r="AI200" s="134">
        <f t="shared" si="46"/>
        <v>0</v>
      </c>
      <c r="AJ200" s="23"/>
    </row>
    <row r="201" spans="3:36" s="199" customFormat="1" x14ac:dyDescent="0.25">
      <c r="C201" s="199" t="s">
        <v>372</v>
      </c>
      <c r="F201" s="134">
        <f>IF('Input sheet'!$E$21="Corridor", SUM(F195:F200), )</f>
        <v>0</v>
      </c>
      <c r="G201" s="134">
        <f>IF('Input sheet'!$E$21="Corridor", SUM(G195:G200), )</f>
        <v>0</v>
      </c>
      <c r="H201" s="134">
        <f>IF('Input sheet'!$E$21="Corridor", SUM(H195:H200), )</f>
        <v>0</v>
      </c>
      <c r="I201" s="134">
        <f>IF('Input sheet'!$E$21="Corridor", SUM(I195:I200), )</f>
        <v>0</v>
      </c>
      <c r="J201" s="134">
        <f>IF('Input sheet'!$E$21="Corridor", SUM(J195:J200), )</f>
        <v>0</v>
      </c>
      <c r="K201" s="134">
        <f>IF('Input sheet'!$E$21="Corridor", SUM(K195:K200), )</f>
        <v>0</v>
      </c>
      <c r="L201" s="134">
        <f>IF('Input sheet'!$E$21="Corridor", SUM(L195:L200), )</f>
        <v>0</v>
      </c>
      <c r="M201" s="134">
        <f>IF('Input sheet'!$E$21="Corridor", SUM(M195:M200), )</f>
        <v>0</v>
      </c>
      <c r="N201" s="134">
        <f>IF('Input sheet'!$E$21="Corridor", SUM(N195:N200), )</f>
        <v>0</v>
      </c>
      <c r="O201" s="134">
        <f>IF('Input sheet'!$E$21="Corridor", SUM(O195:O200), )</f>
        <v>0</v>
      </c>
      <c r="P201" s="134">
        <f>IF('Input sheet'!$E$21="Corridor", SUM(P195:P200), )</f>
        <v>0</v>
      </c>
      <c r="Q201" s="134">
        <f>IF('Input sheet'!$E$21="Corridor", SUM(Q195:Q200), )</f>
        <v>0</v>
      </c>
      <c r="R201" s="134">
        <f>IF('Input sheet'!$E$21="Corridor", SUM(R195:R200), )</f>
        <v>0</v>
      </c>
      <c r="S201" s="134">
        <f>IF('Input sheet'!$E$21="Corridor", SUM(S195:S200), )</f>
        <v>0</v>
      </c>
      <c r="T201" s="134">
        <f>IF('Input sheet'!$E$21="Corridor", SUM(T195:T200), )</f>
        <v>0</v>
      </c>
      <c r="U201" s="134">
        <f>IF('Input sheet'!$E$21="Corridor", SUM(U195:U200), )</f>
        <v>0</v>
      </c>
      <c r="V201" s="134">
        <f>IF('Input sheet'!$E$21="Corridor", SUM(V195:V200), )</f>
        <v>0</v>
      </c>
      <c r="W201" s="134">
        <f>IF('Input sheet'!$E$21="Corridor", SUM(W195:W200), )</f>
        <v>0</v>
      </c>
      <c r="X201" s="134">
        <f>IF('Input sheet'!$E$21="Corridor", SUM(X195:X200), )</f>
        <v>0</v>
      </c>
      <c r="Y201" s="134">
        <f>IF('Input sheet'!$E$21="Corridor", SUM(Y195:Y200), )</f>
        <v>0</v>
      </c>
      <c r="Z201" s="134">
        <f>IF('Input sheet'!$E$21="Corridor", SUM(Z195:Z200), )</f>
        <v>0</v>
      </c>
      <c r="AA201" s="134">
        <f>IF('Input sheet'!$E$21="Corridor", SUM(AA195:AA200), )</f>
        <v>0</v>
      </c>
      <c r="AB201" s="134">
        <f>IF('Input sheet'!$E$21="Corridor", SUM(AB195:AB200), )</f>
        <v>0</v>
      </c>
      <c r="AC201" s="134">
        <f>IF('Input sheet'!$E$21="Corridor", SUM(AC195:AC200), )</f>
        <v>0</v>
      </c>
      <c r="AD201" s="134">
        <f>IF('Input sheet'!$E$21="Corridor", SUM(AD195:AD200), )</f>
        <v>0</v>
      </c>
      <c r="AE201" s="134">
        <f>IF('Input sheet'!$E$21="Corridor", SUM(AE195:AE200), )</f>
        <v>0</v>
      </c>
      <c r="AF201" s="134">
        <f>IF('Input sheet'!$E$21="Corridor", SUM(AF195:AF200), )</f>
        <v>0</v>
      </c>
      <c r="AG201" s="134">
        <f>IF('Input sheet'!$E$21="Corridor", SUM(AG195:AG200), )</f>
        <v>0</v>
      </c>
      <c r="AH201" s="134">
        <f>IF('Input sheet'!$E$21="Corridor", SUM(AH195:AH200), )</f>
        <v>0</v>
      </c>
      <c r="AI201" s="134">
        <f>IF('Input sheet'!$E$21="Corridor", SUM(AI195:AI200), )</f>
        <v>0</v>
      </c>
      <c r="AJ201" s="23"/>
    </row>
    <row r="202" spans="3:36" s="199" customFormat="1" x14ac:dyDescent="0.25"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</row>
    <row r="203" spans="3:36" s="199" customFormat="1" x14ac:dyDescent="0.25">
      <c r="C203" s="28" t="s">
        <v>253</v>
      </c>
      <c r="F203" s="135">
        <f>F199</f>
        <v>0</v>
      </c>
      <c r="G203" s="135">
        <f t="shared" ref="G203:AI204" si="47">G199</f>
        <v>0</v>
      </c>
      <c r="H203" s="135">
        <f t="shared" si="47"/>
        <v>0</v>
      </c>
      <c r="I203" s="135">
        <f t="shared" si="47"/>
        <v>0</v>
      </c>
      <c r="J203" s="135">
        <f t="shared" si="47"/>
        <v>0</v>
      </c>
      <c r="K203" s="135">
        <f t="shared" si="47"/>
        <v>0</v>
      </c>
      <c r="L203" s="135">
        <f t="shared" si="47"/>
        <v>0</v>
      </c>
      <c r="M203" s="135">
        <f t="shared" si="47"/>
        <v>0</v>
      </c>
      <c r="N203" s="135">
        <f t="shared" si="47"/>
        <v>0</v>
      </c>
      <c r="O203" s="135">
        <f t="shared" si="47"/>
        <v>0</v>
      </c>
      <c r="P203" s="135">
        <f t="shared" si="47"/>
        <v>0</v>
      </c>
      <c r="Q203" s="135">
        <f t="shared" si="47"/>
        <v>0</v>
      </c>
      <c r="R203" s="135">
        <f t="shared" si="47"/>
        <v>0</v>
      </c>
      <c r="S203" s="135">
        <f t="shared" si="47"/>
        <v>0</v>
      </c>
      <c r="T203" s="135">
        <f t="shared" si="47"/>
        <v>0</v>
      </c>
      <c r="U203" s="135">
        <f t="shared" si="47"/>
        <v>0</v>
      </c>
      <c r="V203" s="135">
        <f t="shared" si="47"/>
        <v>0</v>
      </c>
      <c r="W203" s="135">
        <f t="shared" si="47"/>
        <v>0</v>
      </c>
      <c r="X203" s="135">
        <f t="shared" si="47"/>
        <v>0</v>
      </c>
      <c r="Y203" s="135">
        <f t="shared" si="47"/>
        <v>0</v>
      </c>
      <c r="Z203" s="135">
        <f t="shared" si="47"/>
        <v>0</v>
      </c>
      <c r="AA203" s="135">
        <f t="shared" si="47"/>
        <v>0</v>
      </c>
      <c r="AB203" s="135">
        <f t="shared" si="47"/>
        <v>0</v>
      </c>
      <c r="AC203" s="135">
        <f t="shared" si="47"/>
        <v>0</v>
      </c>
      <c r="AD203" s="135">
        <f t="shared" si="47"/>
        <v>0</v>
      </c>
      <c r="AE203" s="135">
        <f t="shared" si="47"/>
        <v>0</v>
      </c>
      <c r="AF203" s="135">
        <f t="shared" si="47"/>
        <v>0</v>
      </c>
      <c r="AG203" s="135">
        <f t="shared" si="47"/>
        <v>0</v>
      </c>
      <c r="AH203" s="135">
        <f t="shared" si="47"/>
        <v>0</v>
      </c>
      <c r="AI203" s="135">
        <f t="shared" si="47"/>
        <v>0</v>
      </c>
      <c r="AJ203" s="23"/>
    </row>
    <row r="204" spans="3:36" s="199" customFormat="1" x14ac:dyDescent="0.25">
      <c r="C204" s="28" t="s">
        <v>254</v>
      </c>
      <c r="F204" s="135">
        <f>F200</f>
        <v>0</v>
      </c>
      <c r="G204" s="135">
        <f t="shared" si="47"/>
        <v>0</v>
      </c>
      <c r="H204" s="135">
        <f t="shared" si="47"/>
        <v>0</v>
      </c>
      <c r="I204" s="135">
        <f t="shared" si="47"/>
        <v>0</v>
      </c>
      <c r="J204" s="135">
        <f t="shared" si="47"/>
        <v>0</v>
      </c>
      <c r="K204" s="135">
        <f t="shared" si="47"/>
        <v>0</v>
      </c>
      <c r="L204" s="135">
        <f t="shared" si="47"/>
        <v>0</v>
      </c>
      <c r="M204" s="135">
        <f t="shared" si="47"/>
        <v>0</v>
      </c>
      <c r="N204" s="135">
        <f t="shared" si="47"/>
        <v>0</v>
      </c>
      <c r="O204" s="135">
        <f t="shared" si="47"/>
        <v>0</v>
      </c>
      <c r="P204" s="135">
        <f t="shared" si="47"/>
        <v>0</v>
      </c>
      <c r="Q204" s="135">
        <f t="shared" si="47"/>
        <v>0</v>
      </c>
      <c r="R204" s="135">
        <f t="shared" si="47"/>
        <v>0</v>
      </c>
      <c r="S204" s="135">
        <f t="shared" si="47"/>
        <v>0</v>
      </c>
      <c r="T204" s="135">
        <f t="shared" si="47"/>
        <v>0</v>
      </c>
      <c r="U204" s="135">
        <f t="shared" si="47"/>
        <v>0</v>
      </c>
      <c r="V204" s="135">
        <f t="shared" si="47"/>
        <v>0</v>
      </c>
      <c r="W204" s="135">
        <f t="shared" si="47"/>
        <v>0</v>
      </c>
      <c r="X204" s="135">
        <f t="shared" si="47"/>
        <v>0</v>
      </c>
      <c r="Y204" s="135">
        <f t="shared" si="47"/>
        <v>0</v>
      </c>
      <c r="Z204" s="135">
        <f t="shared" si="47"/>
        <v>0</v>
      </c>
      <c r="AA204" s="135">
        <f t="shared" si="47"/>
        <v>0</v>
      </c>
      <c r="AB204" s="135">
        <f t="shared" si="47"/>
        <v>0</v>
      </c>
      <c r="AC204" s="135">
        <f t="shared" si="47"/>
        <v>0</v>
      </c>
      <c r="AD204" s="135">
        <f t="shared" si="47"/>
        <v>0</v>
      </c>
      <c r="AE204" s="135">
        <f t="shared" si="47"/>
        <v>0</v>
      </c>
      <c r="AF204" s="135">
        <f t="shared" si="47"/>
        <v>0</v>
      </c>
      <c r="AG204" s="135">
        <f t="shared" si="47"/>
        <v>0</v>
      </c>
      <c r="AH204" s="135">
        <f t="shared" si="47"/>
        <v>0</v>
      </c>
      <c r="AI204" s="135">
        <f t="shared" si="47"/>
        <v>0</v>
      </c>
      <c r="AJ204" s="23"/>
    </row>
    <row r="205" spans="3:36" s="199" customFormat="1" x14ac:dyDescent="0.25">
      <c r="C205" s="28" t="s">
        <v>255</v>
      </c>
      <c r="F205" s="136">
        <f t="shared" ref="F205:AI205" si="48">F203+F204</f>
        <v>0</v>
      </c>
      <c r="G205" s="136">
        <f t="shared" si="48"/>
        <v>0</v>
      </c>
      <c r="H205" s="136">
        <f t="shared" si="48"/>
        <v>0</v>
      </c>
      <c r="I205" s="136">
        <f t="shared" si="48"/>
        <v>0</v>
      </c>
      <c r="J205" s="136">
        <f t="shared" si="48"/>
        <v>0</v>
      </c>
      <c r="K205" s="136">
        <f t="shared" si="48"/>
        <v>0</v>
      </c>
      <c r="L205" s="136">
        <f t="shared" si="48"/>
        <v>0</v>
      </c>
      <c r="M205" s="136">
        <f t="shared" si="48"/>
        <v>0</v>
      </c>
      <c r="N205" s="136">
        <f t="shared" si="48"/>
        <v>0</v>
      </c>
      <c r="O205" s="136">
        <f t="shared" si="48"/>
        <v>0</v>
      </c>
      <c r="P205" s="136">
        <f t="shared" si="48"/>
        <v>0</v>
      </c>
      <c r="Q205" s="136">
        <f t="shared" si="48"/>
        <v>0</v>
      </c>
      <c r="R205" s="136">
        <f t="shared" si="48"/>
        <v>0</v>
      </c>
      <c r="S205" s="136">
        <f t="shared" si="48"/>
        <v>0</v>
      </c>
      <c r="T205" s="136">
        <f t="shared" si="48"/>
        <v>0</v>
      </c>
      <c r="U205" s="136">
        <f t="shared" si="48"/>
        <v>0</v>
      </c>
      <c r="V205" s="136">
        <f t="shared" si="48"/>
        <v>0</v>
      </c>
      <c r="W205" s="136">
        <f t="shared" si="48"/>
        <v>0</v>
      </c>
      <c r="X205" s="136">
        <f t="shared" si="48"/>
        <v>0</v>
      </c>
      <c r="Y205" s="136">
        <f t="shared" si="48"/>
        <v>0</v>
      </c>
      <c r="Z205" s="136">
        <f t="shared" si="48"/>
        <v>0</v>
      </c>
      <c r="AA205" s="136">
        <f t="shared" si="48"/>
        <v>0</v>
      </c>
      <c r="AB205" s="136">
        <f t="shared" si="48"/>
        <v>0</v>
      </c>
      <c r="AC205" s="136">
        <f t="shared" si="48"/>
        <v>0</v>
      </c>
      <c r="AD205" s="136">
        <f t="shared" si="48"/>
        <v>0</v>
      </c>
      <c r="AE205" s="136">
        <f t="shared" si="48"/>
        <v>0</v>
      </c>
      <c r="AF205" s="136">
        <f t="shared" si="48"/>
        <v>0</v>
      </c>
      <c r="AG205" s="136">
        <f t="shared" si="48"/>
        <v>0</v>
      </c>
      <c r="AH205" s="136">
        <f t="shared" si="48"/>
        <v>0</v>
      </c>
      <c r="AI205" s="136">
        <f t="shared" si="48"/>
        <v>0</v>
      </c>
      <c r="AJ205" s="23"/>
    </row>
    <row r="206" spans="3:36" s="199" customFormat="1" x14ac:dyDescent="0.25"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</row>
    <row r="207" spans="3:36" s="23" customFormat="1" x14ac:dyDescent="0.25">
      <c r="C207" s="25" t="s">
        <v>256</v>
      </c>
      <c r="F207" s="136">
        <f>IF('Input sheet'!$E$21="Corridor", F203*(1/((1+$D$2)^F$8)), )</f>
        <v>0</v>
      </c>
      <c r="G207" s="136">
        <f>IF('Input sheet'!$E$21="Corridor", G203*(1/((1+$D$2)^G$8)), )</f>
        <v>0</v>
      </c>
      <c r="H207" s="136">
        <f>IF('Input sheet'!$E$21="Corridor", H203*(1/((1+$D$2)^H$8)), )</f>
        <v>0</v>
      </c>
      <c r="I207" s="136">
        <f>IF('Input sheet'!$E$21="Corridor", I203*(1/((1+$D$2)^I$8)), )</f>
        <v>0</v>
      </c>
      <c r="J207" s="136">
        <f>IF('Input sheet'!$E$21="Corridor", J203*(1/((1+$D$2)^J$8)), )</f>
        <v>0</v>
      </c>
      <c r="K207" s="136">
        <f>IF('Input sheet'!$E$21="Corridor", K203*(1/((1+$D$2)^K$8)), )</f>
        <v>0</v>
      </c>
      <c r="L207" s="136">
        <f>IF('Input sheet'!$E$21="Corridor", L203*(1/((1+$D$2)^L$8)), )</f>
        <v>0</v>
      </c>
      <c r="M207" s="136">
        <f>IF('Input sheet'!$E$21="Corridor", M203*(1/((1+$D$2)^M$8)), )</f>
        <v>0</v>
      </c>
      <c r="N207" s="136">
        <f>IF('Input sheet'!$E$21="Corridor", N203*(1/((1+$D$2)^N$8)), )</f>
        <v>0</v>
      </c>
      <c r="O207" s="136">
        <f>IF('Input sheet'!$E$21="Corridor", O203*(1/((1+$D$2)^O$8)), )</f>
        <v>0</v>
      </c>
      <c r="P207" s="136">
        <f>IF('Input sheet'!$E$21="Corridor", P203*(1/((1+$D$2)^P$8)), )</f>
        <v>0</v>
      </c>
      <c r="Q207" s="136">
        <f>IF('Input sheet'!$E$21="Corridor", Q203*(1/((1+$D$2)^Q$8)), )</f>
        <v>0</v>
      </c>
      <c r="R207" s="136">
        <f>IF('Input sheet'!$E$21="Corridor", R203*(1/((1+$D$2)^R$8)), )</f>
        <v>0</v>
      </c>
      <c r="S207" s="136">
        <f>IF('Input sheet'!$E$21="Corridor", S203*(1/((1+$D$2)^S$8)), )</f>
        <v>0</v>
      </c>
      <c r="T207" s="136">
        <f>IF('Input sheet'!$E$21="Corridor", T203*(1/((1+$D$2)^T$8)), )</f>
        <v>0</v>
      </c>
      <c r="U207" s="136">
        <f>IF('Input sheet'!$E$21="Corridor", U203*(1/((1+$D$2)^U$8)), )</f>
        <v>0</v>
      </c>
      <c r="V207" s="136">
        <f>IF('Input sheet'!$E$21="Corridor", V203*(1/((1+$D$2)^V$8)), )</f>
        <v>0</v>
      </c>
      <c r="W207" s="136">
        <f>IF('Input sheet'!$E$21="Corridor", W203*(1/((1+$D$2)^W$8)), )</f>
        <v>0</v>
      </c>
      <c r="X207" s="136">
        <f>IF('Input sheet'!$E$21="Corridor", X203*(1/((1+$D$2)^X$8)), )</f>
        <v>0</v>
      </c>
      <c r="Y207" s="136">
        <f>IF('Input sheet'!$E$21="Corridor", Y203*(1/((1+$D$2)^Y$8)), )</f>
        <v>0</v>
      </c>
      <c r="Z207" s="136">
        <f>IF('Input sheet'!$E$21="Corridor", Z203*(1/((1+$D$2)^Z$8)), )</f>
        <v>0</v>
      </c>
      <c r="AA207" s="136">
        <f>IF('Input sheet'!$E$21="Corridor", AA203*(1/((1+$D$2)^AA$8)), )</f>
        <v>0</v>
      </c>
      <c r="AB207" s="136">
        <f>IF('Input sheet'!$E$21="Corridor", AB203*(1/((1+$D$2)^AB$8)), )</f>
        <v>0</v>
      </c>
      <c r="AC207" s="136">
        <f>IF('Input sheet'!$E$21="Corridor", AC203*(1/((1+$D$2)^AC$8)), )</f>
        <v>0</v>
      </c>
      <c r="AD207" s="136">
        <f>IF('Input sheet'!$E$21="Corridor", AD203*(1/((1+$D$2)^AD$8)), )</f>
        <v>0</v>
      </c>
      <c r="AE207" s="136">
        <f>IF('Input sheet'!$E$21="Corridor", AE203*(1/((1+$D$2)^AE$8)), )</f>
        <v>0</v>
      </c>
      <c r="AF207" s="136">
        <f>IF('Input sheet'!$E$21="Corridor", AF203*(1/((1+$D$2)^AF$8)), )</f>
        <v>0</v>
      </c>
      <c r="AG207" s="136">
        <f>IF('Input sheet'!$E$21="Corridor", AG203*(1/((1+$D$2)^AG$8)), )</f>
        <v>0</v>
      </c>
      <c r="AH207" s="136">
        <f>IF('Input sheet'!$E$21="Corridor", AH203*(1/((1+$D$2)^AH$8)), )</f>
        <v>0</v>
      </c>
      <c r="AI207" s="136">
        <f>IF('Input sheet'!$E$21="Corridor", AI203*(1/((1+$D$2)^AI$8)), )</f>
        <v>0</v>
      </c>
      <c r="AJ207" s="137">
        <f>SUM(F207:AI207)</f>
        <v>0</v>
      </c>
    </row>
    <row r="208" spans="3:36" s="23" customFormat="1" x14ac:dyDescent="0.25">
      <c r="C208" s="25" t="s">
        <v>257</v>
      </c>
      <c r="F208" s="136">
        <f>IF('Input sheet'!$E$21="Corridor",F204*(1/((1+$D$2)^F$8)), )</f>
        <v>0</v>
      </c>
      <c r="G208" s="136">
        <f>IF('Input sheet'!$E$21="Corridor",G204*(1/((1+$D$2)^G$8)), )</f>
        <v>0</v>
      </c>
      <c r="H208" s="136">
        <f>IF('Input sheet'!$E$21="Corridor",H204*(1/((1+$D$2)^H$8)), )</f>
        <v>0</v>
      </c>
      <c r="I208" s="136">
        <f>IF('Input sheet'!$E$21="Corridor",I204*(1/((1+$D$2)^I$8)), )</f>
        <v>0</v>
      </c>
      <c r="J208" s="136">
        <f>IF('Input sheet'!$E$21="Corridor",J204*(1/((1+$D$2)^J$8)), )</f>
        <v>0</v>
      </c>
      <c r="K208" s="136">
        <f>IF('Input sheet'!$E$21="Corridor",K204*(1/((1+$D$2)^K$8)), )</f>
        <v>0</v>
      </c>
      <c r="L208" s="136">
        <f>IF('Input sheet'!$E$21="Corridor",L204*(1/((1+$D$2)^L$8)), )</f>
        <v>0</v>
      </c>
      <c r="M208" s="136">
        <f>IF('Input sheet'!$E$21="Corridor",M204*(1/((1+$D$2)^M$8)), )</f>
        <v>0</v>
      </c>
      <c r="N208" s="136">
        <f>IF('Input sheet'!$E$21="Corridor",N204*(1/((1+$D$2)^N$8)), )</f>
        <v>0</v>
      </c>
      <c r="O208" s="136">
        <f>IF('Input sheet'!$E$21="Corridor",O204*(1/((1+$D$2)^O$8)), )</f>
        <v>0</v>
      </c>
      <c r="P208" s="136">
        <f>IF('Input sheet'!$E$21="Corridor",P204*(1/((1+$D$2)^P$8)), )</f>
        <v>0</v>
      </c>
      <c r="Q208" s="136">
        <f>IF('Input sheet'!$E$21="Corridor",Q204*(1/((1+$D$2)^Q$8)), )</f>
        <v>0</v>
      </c>
      <c r="R208" s="136">
        <f>IF('Input sheet'!$E$21="Corridor",R204*(1/((1+$D$2)^R$8)), )</f>
        <v>0</v>
      </c>
      <c r="S208" s="136">
        <f>IF('Input sheet'!$E$21="Corridor",S204*(1/((1+$D$2)^S$8)), )</f>
        <v>0</v>
      </c>
      <c r="T208" s="136">
        <f>IF('Input sheet'!$E$21="Corridor",T204*(1/((1+$D$2)^T$8)), )</f>
        <v>0</v>
      </c>
      <c r="U208" s="136">
        <f>IF('Input sheet'!$E$21="Corridor",U204*(1/((1+$D$2)^U$8)), )</f>
        <v>0</v>
      </c>
      <c r="V208" s="136">
        <f>IF('Input sheet'!$E$21="Corridor",V204*(1/((1+$D$2)^V$8)), )</f>
        <v>0</v>
      </c>
      <c r="W208" s="136">
        <f>IF('Input sheet'!$E$21="Corridor",W204*(1/((1+$D$2)^W$8)), )</f>
        <v>0</v>
      </c>
      <c r="X208" s="136">
        <f>IF('Input sheet'!$E$21="Corridor",X204*(1/((1+$D$2)^X$8)), )</f>
        <v>0</v>
      </c>
      <c r="Y208" s="136">
        <f>IF('Input sheet'!$E$21="Corridor",Y204*(1/((1+$D$2)^Y$8)), )</f>
        <v>0</v>
      </c>
      <c r="Z208" s="136">
        <f>IF('Input sheet'!$E$21="Corridor",Z204*(1/((1+$D$2)^Z$8)), )</f>
        <v>0</v>
      </c>
      <c r="AA208" s="136">
        <f>IF('Input sheet'!$E$21="Corridor",AA204*(1/((1+$D$2)^AA$8)), )</f>
        <v>0</v>
      </c>
      <c r="AB208" s="136">
        <f>IF('Input sheet'!$E$21="Corridor",AB204*(1/((1+$D$2)^AB$8)), )</f>
        <v>0</v>
      </c>
      <c r="AC208" s="136">
        <f>IF('Input sheet'!$E$21="Corridor",AC204*(1/((1+$D$2)^AC$8)), )</f>
        <v>0</v>
      </c>
      <c r="AD208" s="136">
        <f>IF('Input sheet'!$E$21="Corridor",AD204*(1/((1+$D$2)^AD$8)), )</f>
        <v>0</v>
      </c>
      <c r="AE208" s="136">
        <f>IF('Input sheet'!$E$21="Corridor",AE204*(1/((1+$D$2)^AE$8)), )</f>
        <v>0</v>
      </c>
      <c r="AF208" s="136">
        <f>IF('Input sheet'!$E$21="Corridor",AF204*(1/((1+$D$2)^AF$8)), )</f>
        <v>0</v>
      </c>
      <c r="AG208" s="136">
        <f>IF('Input sheet'!$E$21="Corridor",AG204*(1/((1+$D$2)^AG$8)), )</f>
        <v>0</v>
      </c>
      <c r="AH208" s="136">
        <f>IF('Input sheet'!$E$21="Corridor",AH204*(1/((1+$D$2)^AH$8)), )</f>
        <v>0</v>
      </c>
      <c r="AI208" s="136">
        <f>IF('Input sheet'!$E$21="Corridor",AI204*(1/((1+$D$2)^AI$8)), )</f>
        <v>0</v>
      </c>
      <c r="AJ208" s="137">
        <f>SUM(F208:AI208)</f>
        <v>0</v>
      </c>
    </row>
    <row r="209" spans="3:36" s="23" customFormat="1" x14ac:dyDescent="0.25">
      <c r="C209" s="25" t="s">
        <v>258</v>
      </c>
      <c r="F209" s="136">
        <f>F208*$D$35</f>
        <v>0</v>
      </c>
      <c r="G209" s="136">
        <f t="shared" ref="G209:AI209" si="49">G208*$D$35</f>
        <v>0</v>
      </c>
      <c r="H209" s="136">
        <f t="shared" si="49"/>
        <v>0</v>
      </c>
      <c r="I209" s="136">
        <f t="shared" si="49"/>
        <v>0</v>
      </c>
      <c r="J209" s="136">
        <f t="shared" si="49"/>
        <v>0</v>
      </c>
      <c r="K209" s="136">
        <f t="shared" si="49"/>
        <v>0</v>
      </c>
      <c r="L209" s="136">
        <f t="shared" si="49"/>
        <v>0</v>
      </c>
      <c r="M209" s="136">
        <f t="shared" si="49"/>
        <v>0</v>
      </c>
      <c r="N209" s="136">
        <f t="shared" si="49"/>
        <v>0</v>
      </c>
      <c r="O209" s="136">
        <f t="shared" si="49"/>
        <v>0</v>
      </c>
      <c r="P209" s="136">
        <f t="shared" si="49"/>
        <v>0</v>
      </c>
      <c r="Q209" s="136">
        <f t="shared" si="49"/>
        <v>0</v>
      </c>
      <c r="R209" s="136">
        <f t="shared" si="49"/>
        <v>0</v>
      </c>
      <c r="S209" s="136">
        <f t="shared" si="49"/>
        <v>0</v>
      </c>
      <c r="T209" s="136">
        <f t="shared" si="49"/>
        <v>0</v>
      </c>
      <c r="U209" s="136">
        <f t="shared" si="49"/>
        <v>0</v>
      </c>
      <c r="V209" s="136">
        <f t="shared" si="49"/>
        <v>0</v>
      </c>
      <c r="W209" s="136">
        <f t="shared" si="49"/>
        <v>0</v>
      </c>
      <c r="X209" s="136">
        <f t="shared" si="49"/>
        <v>0</v>
      </c>
      <c r="Y209" s="136">
        <f t="shared" si="49"/>
        <v>0</v>
      </c>
      <c r="Z209" s="136">
        <f t="shared" si="49"/>
        <v>0</v>
      </c>
      <c r="AA209" s="136">
        <f t="shared" si="49"/>
        <v>0</v>
      </c>
      <c r="AB209" s="136">
        <f t="shared" si="49"/>
        <v>0</v>
      </c>
      <c r="AC209" s="136">
        <f t="shared" si="49"/>
        <v>0</v>
      </c>
      <c r="AD209" s="136">
        <f t="shared" si="49"/>
        <v>0</v>
      </c>
      <c r="AE209" s="136">
        <f t="shared" si="49"/>
        <v>0</v>
      </c>
      <c r="AF209" s="136">
        <f t="shared" si="49"/>
        <v>0</v>
      </c>
      <c r="AG209" s="136">
        <f t="shared" si="49"/>
        <v>0</v>
      </c>
      <c r="AH209" s="136">
        <f t="shared" si="49"/>
        <v>0</v>
      </c>
      <c r="AI209" s="136">
        <f t="shared" si="49"/>
        <v>0</v>
      </c>
      <c r="AJ209" s="137">
        <f>SUM(F209:AI209)</f>
        <v>0</v>
      </c>
    </row>
    <row r="210" spans="3:36" s="23" customFormat="1" x14ac:dyDescent="0.25">
      <c r="C210" s="25" t="s">
        <v>259</v>
      </c>
      <c r="F210" s="136">
        <f>F208*$D$36</f>
        <v>0</v>
      </c>
      <c r="G210" s="136">
        <f t="shared" ref="G210:AI210" si="50">G208*$D$36</f>
        <v>0</v>
      </c>
      <c r="H210" s="136">
        <f t="shared" si="50"/>
        <v>0</v>
      </c>
      <c r="I210" s="136">
        <f t="shared" si="50"/>
        <v>0</v>
      </c>
      <c r="J210" s="136">
        <f t="shared" si="50"/>
        <v>0</v>
      </c>
      <c r="K210" s="136">
        <f t="shared" si="50"/>
        <v>0</v>
      </c>
      <c r="L210" s="136">
        <f t="shared" si="50"/>
        <v>0</v>
      </c>
      <c r="M210" s="136">
        <f t="shared" si="50"/>
        <v>0</v>
      </c>
      <c r="N210" s="136">
        <f t="shared" si="50"/>
        <v>0</v>
      </c>
      <c r="O210" s="136">
        <f t="shared" si="50"/>
        <v>0</v>
      </c>
      <c r="P210" s="136">
        <f t="shared" si="50"/>
        <v>0</v>
      </c>
      <c r="Q210" s="136">
        <f t="shared" si="50"/>
        <v>0</v>
      </c>
      <c r="R210" s="136">
        <f t="shared" si="50"/>
        <v>0</v>
      </c>
      <c r="S210" s="136">
        <f t="shared" si="50"/>
        <v>0</v>
      </c>
      <c r="T210" s="136">
        <f t="shared" si="50"/>
        <v>0</v>
      </c>
      <c r="U210" s="136">
        <f t="shared" si="50"/>
        <v>0</v>
      </c>
      <c r="V210" s="136">
        <f t="shared" si="50"/>
        <v>0</v>
      </c>
      <c r="W210" s="136">
        <f t="shared" si="50"/>
        <v>0</v>
      </c>
      <c r="X210" s="136">
        <f t="shared" si="50"/>
        <v>0</v>
      </c>
      <c r="Y210" s="136">
        <f t="shared" si="50"/>
        <v>0</v>
      </c>
      <c r="Z210" s="136">
        <f t="shared" si="50"/>
        <v>0</v>
      </c>
      <c r="AA210" s="136">
        <f t="shared" si="50"/>
        <v>0</v>
      </c>
      <c r="AB210" s="136">
        <f t="shared" si="50"/>
        <v>0</v>
      </c>
      <c r="AC210" s="136">
        <f t="shared" si="50"/>
        <v>0</v>
      </c>
      <c r="AD210" s="136">
        <f t="shared" si="50"/>
        <v>0</v>
      </c>
      <c r="AE210" s="136">
        <f t="shared" si="50"/>
        <v>0</v>
      </c>
      <c r="AF210" s="136">
        <f t="shared" si="50"/>
        <v>0</v>
      </c>
      <c r="AG210" s="136">
        <f t="shared" si="50"/>
        <v>0</v>
      </c>
      <c r="AH210" s="136">
        <f t="shared" si="50"/>
        <v>0</v>
      </c>
      <c r="AI210" s="136">
        <f t="shared" si="50"/>
        <v>0</v>
      </c>
      <c r="AJ210" s="137">
        <f>SUM(F210:AI210)</f>
        <v>0</v>
      </c>
    </row>
    <row r="211" spans="3:36" s="23" customFormat="1" x14ac:dyDescent="0.25">
      <c r="C211" s="25" t="s">
        <v>260</v>
      </c>
      <c r="F211" s="136">
        <f>IF('Input sheet'!$E$21="Corridor",F205*(1/((1+$D$2)^F$8)), )</f>
        <v>0</v>
      </c>
      <c r="G211" s="136">
        <f>IF('Input sheet'!$E$21="Corridor",G205*(1/((1+$D$2)^G$8)), )</f>
        <v>0</v>
      </c>
      <c r="H211" s="136">
        <f>IF('Input sheet'!$E$21="Corridor",H205*(1/((1+$D$2)^H$8)), )</f>
        <v>0</v>
      </c>
      <c r="I211" s="136">
        <f>IF('Input sheet'!$E$21="Corridor",I205*(1/((1+$D$2)^I$8)), )</f>
        <v>0</v>
      </c>
      <c r="J211" s="136">
        <f>IF('Input sheet'!$E$21="Corridor",J205*(1/((1+$D$2)^J$8)), )</f>
        <v>0</v>
      </c>
      <c r="K211" s="136">
        <f>IF('Input sheet'!$E$21="Corridor",K205*(1/((1+$D$2)^K$8)), )</f>
        <v>0</v>
      </c>
      <c r="L211" s="136">
        <f>IF('Input sheet'!$E$21="Corridor",L205*(1/((1+$D$2)^L$8)), )</f>
        <v>0</v>
      </c>
      <c r="M211" s="136">
        <f>IF('Input sheet'!$E$21="Corridor",M205*(1/((1+$D$2)^M$8)), )</f>
        <v>0</v>
      </c>
      <c r="N211" s="136">
        <f>IF('Input sheet'!$E$21="Corridor",N205*(1/((1+$D$2)^N$8)), )</f>
        <v>0</v>
      </c>
      <c r="O211" s="136">
        <f>IF('Input sheet'!$E$21="Corridor",O205*(1/((1+$D$2)^O$8)), )</f>
        <v>0</v>
      </c>
      <c r="P211" s="136">
        <f>IF('Input sheet'!$E$21="Corridor",P205*(1/((1+$D$2)^P$8)), )</f>
        <v>0</v>
      </c>
      <c r="Q211" s="136">
        <f>IF('Input sheet'!$E$21="Corridor",Q205*(1/((1+$D$2)^Q$8)), )</f>
        <v>0</v>
      </c>
      <c r="R211" s="136">
        <f>IF('Input sheet'!$E$21="Corridor",R205*(1/((1+$D$2)^R$8)), )</f>
        <v>0</v>
      </c>
      <c r="S211" s="136">
        <f>IF('Input sheet'!$E$21="Corridor",S205*(1/((1+$D$2)^S$8)), )</f>
        <v>0</v>
      </c>
      <c r="T211" s="136">
        <f>IF('Input sheet'!$E$21="Corridor",T205*(1/((1+$D$2)^T$8)), )</f>
        <v>0</v>
      </c>
      <c r="U211" s="136">
        <f>IF('Input sheet'!$E$21="Corridor",U205*(1/((1+$D$2)^U$8)), )</f>
        <v>0</v>
      </c>
      <c r="V211" s="136">
        <f>IF('Input sheet'!$E$21="Corridor",V205*(1/((1+$D$2)^V$8)), )</f>
        <v>0</v>
      </c>
      <c r="W211" s="136">
        <f>IF('Input sheet'!$E$21="Corridor",W205*(1/((1+$D$2)^W$8)), )</f>
        <v>0</v>
      </c>
      <c r="X211" s="136">
        <f>IF('Input sheet'!$E$21="Corridor",X205*(1/((1+$D$2)^X$8)), )</f>
        <v>0</v>
      </c>
      <c r="Y211" s="136">
        <f>IF('Input sheet'!$E$21="Corridor",Y205*(1/((1+$D$2)^Y$8)), )</f>
        <v>0</v>
      </c>
      <c r="Z211" s="136">
        <f>IF('Input sheet'!$E$21="Corridor",Z205*(1/((1+$D$2)^Z$8)), )</f>
        <v>0</v>
      </c>
      <c r="AA211" s="136">
        <f>IF('Input sheet'!$E$21="Corridor",AA205*(1/((1+$D$2)^AA$8)), )</f>
        <v>0</v>
      </c>
      <c r="AB211" s="136">
        <f>IF('Input sheet'!$E$21="Corridor",AB205*(1/((1+$D$2)^AB$8)), )</f>
        <v>0</v>
      </c>
      <c r="AC211" s="136">
        <f>IF('Input sheet'!$E$21="Corridor",AC205*(1/((1+$D$2)^AC$8)), )</f>
        <v>0</v>
      </c>
      <c r="AD211" s="136">
        <f>IF('Input sheet'!$E$21="Corridor",AD205*(1/((1+$D$2)^AD$8)), )</f>
        <v>0</v>
      </c>
      <c r="AE211" s="136">
        <f>IF('Input sheet'!$E$21="Corridor",AE205*(1/((1+$D$2)^AE$8)), )</f>
        <v>0</v>
      </c>
      <c r="AF211" s="136">
        <f>IF('Input sheet'!$E$21="Corridor",AF205*(1/((1+$D$2)^AF$8)), )</f>
        <v>0</v>
      </c>
      <c r="AG211" s="136">
        <f>IF('Input sheet'!$E$21="Corridor",AG205*(1/((1+$D$2)^AG$8)), )</f>
        <v>0</v>
      </c>
      <c r="AH211" s="136">
        <f>IF('Input sheet'!$E$21="Corridor",AH205*(1/((1+$D$2)^AH$8)), )</f>
        <v>0</v>
      </c>
      <c r="AI211" s="136">
        <f>IF('Input sheet'!$E$21="Corridor",AI205*(1/((1+$D$2)^AI$8)), )</f>
        <v>0</v>
      </c>
      <c r="AJ211" s="137">
        <f>SUM(F211:AI211)</f>
        <v>0</v>
      </c>
    </row>
    <row r="212" spans="3:36" s="23" customFormat="1" x14ac:dyDescent="0.25"/>
    <row r="213" spans="3:36" s="23" customFormat="1" x14ac:dyDescent="0.25">
      <c r="C213" s="142" t="s">
        <v>261</v>
      </c>
      <c r="F213" s="136">
        <f>F195+F197+F199</f>
        <v>0</v>
      </c>
      <c r="G213" s="136">
        <f t="shared" ref="G213:AI214" si="51">G195+G197+G199</f>
        <v>0</v>
      </c>
      <c r="H213" s="136">
        <f t="shared" si="51"/>
        <v>0</v>
      </c>
      <c r="I213" s="136">
        <f t="shared" si="51"/>
        <v>0</v>
      </c>
      <c r="J213" s="136">
        <f t="shared" si="51"/>
        <v>0</v>
      </c>
      <c r="K213" s="136">
        <f t="shared" si="51"/>
        <v>0</v>
      </c>
      <c r="L213" s="136">
        <f t="shared" si="51"/>
        <v>0</v>
      </c>
      <c r="M213" s="136">
        <f t="shared" si="51"/>
        <v>0</v>
      </c>
      <c r="N213" s="136">
        <f t="shared" si="51"/>
        <v>0</v>
      </c>
      <c r="O213" s="136">
        <f t="shared" si="51"/>
        <v>0</v>
      </c>
      <c r="P213" s="136">
        <f t="shared" si="51"/>
        <v>0</v>
      </c>
      <c r="Q213" s="136">
        <f t="shared" si="51"/>
        <v>0</v>
      </c>
      <c r="R213" s="136">
        <f t="shared" si="51"/>
        <v>0</v>
      </c>
      <c r="S213" s="136">
        <f t="shared" si="51"/>
        <v>0</v>
      </c>
      <c r="T213" s="136">
        <f t="shared" si="51"/>
        <v>0</v>
      </c>
      <c r="U213" s="136">
        <f t="shared" si="51"/>
        <v>0</v>
      </c>
      <c r="V213" s="136">
        <f t="shared" si="51"/>
        <v>0</v>
      </c>
      <c r="W213" s="136">
        <f t="shared" si="51"/>
        <v>0</v>
      </c>
      <c r="X213" s="136">
        <f t="shared" si="51"/>
        <v>0</v>
      </c>
      <c r="Y213" s="136">
        <f t="shared" si="51"/>
        <v>0</v>
      </c>
      <c r="Z213" s="136">
        <f t="shared" si="51"/>
        <v>0</v>
      </c>
      <c r="AA213" s="136">
        <f t="shared" si="51"/>
        <v>0</v>
      </c>
      <c r="AB213" s="136">
        <f t="shared" si="51"/>
        <v>0</v>
      </c>
      <c r="AC213" s="136">
        <f t="shared" si="51"/>
        <v>0</v>
      </c>
      <c r="AD213" s="136">
        <f t="shared" si="51"/>
        <v>0</v>
      </c>
      <c r="AE213" s="136">
        <f t="shared" si="51"/>
        <v>0</v>
      </c>
      <c r="AF213" s="136">
        <f t="shared" si="51"/>
        <v>0</v>
      </c>
      <c r="AG213" s="136">
        <f t="shared" si="51"/>
        <v>0</v>
      </c>
      <c r="AH213" s="136">
        <f t="shared" si="51"/>
        <v>0</v>
      </c>
      <c r="AI213" s="136">
        <f t="shared" si="51"/>
        <v>0</v>
      </c>
    </row>
    <row r="214" spans="3:36" s="23" customFormat="1" x14ac:dyDescent="0.25">
      <c r="C214" s="142" t="s">
        <v>262</v>
      </c>
      <c r="F214" s="136">
        <f>F196+F198+F200</f>
        <v>0</v>
      </c>
      <c r="G214" s="136">
        <f t="shared" si="51"/>
        <v>0</v>
      </c>
      <c r="H214" s="136">
        <f t="shared" si="51"/>
        <v>0</v>
      </c>
      <c r="I214" s="136">
        <f t="shared" si="51"/>
        <v>0</v>
      </c>
      <c r="J214" s="136">
        <f t="shared" si="51"/>
        <v>0</v>
      </c>
      <c r="K214" s="136">
        <f t="shared" si="51"/>
        <v>0</v>
      </c>
      <c r="L214" s="136">
        <f t="shared" si="51"/>
        <v>0</v>
      </c>
      <c r="M214" s="136">
        <f t="shared" si="51"/>
        <v>0</v>
      </c>
      <c r="N214" s="136">
        <f t="shared" si="51"/>
        <v>0</v>
      </c>
      <c r="O214" s="136">
        <f t="shared" si="51"/>
        <v>0</v>
      </c>
      <c r="P214" s="136">
        <f t="shared" si="51"/>
        <v>0</v>
      </c>
      <c r="Q214" s="136">
        <f t="shared" si="51"/>
        <v>0</v>
      </c>
      <c r="R214" s="136">
        <f t="shared" si="51"/>
        <v>0</v>
      </c>
      <c r="S214" s="136">
        <f t="shared" si="51"/>
        <v>0</v>
      </c>
      <c r="T214" s="136">
        <f t="shared" si="51"/>
        <v>0</v>
      </c>
      <c r="U214" s="136">
        <f t="shared" si="51"/>
        <v>0</v>
      </c>
      <c r="V214" s="136">
        <f t="shared" si="51"/>
        <v>0</v>
      </c>
      <c r="W214" s="136">
        <f t="shared" si="51"/>
        <v>0</v>
      </c>
      <c r="X214" s="136">
        <f t="shared" si="51"/>
        <v>0</v>
      </c>
      <c r="Y214" s="136">
        <f t="shared" si="51"/>
        <v>0</v>
      </c>
      <c r="Z214" s="136">
        <f t="shared" si="51"/>
        <v>0</v>
      </c>
      <c r="AA214" s="136">
        <f t="shared" si="51"/>
        <v>0</v>
      </c>
      <c r="AB214" s="136">
        <f t="shared" si="51"/>
        <v>0</v>
      </c>
      <c r="AC214" s="136">
        <f t="shared" si="51"/>
        <v>0</v>
      </c>
      <c r="AD214" s="136">
        <f t="shared" si="51"/>
        <v>0</v>
      </c>
      <c r="AE214" s="136">
        <f t="shared" si="51"/>
        <v>0</v>
      </c>
      <c r="AF214" s="136">
        <f t="shared" si="51"/>
        <v>0</v>
      </c>
      <c r="AG214" s="136">
        <f t="shared" si="51"/>
        <v>0</v>
      </c>
      <c r="AH214" s="136">
        <f t="shared" si="51"/>
        <v>0</v>
      </c>
      <c r="AI214" s="136">
        <f t="shared" si="51"/>
        <v>0</v>
      </c>
    </row>
    <row r="215" spans="3:36" s="23" customFormat="1" x14ac:dyDescent="0.25">
      <c r="C215" s="142" t="s">
        <v>263</v>
      </c>
      <c r="F215" s="136">
        <f>SUM(F213:F214)</f>
        <v>0</v>
      </c>
      <c r="G215" s="136">
        <f t="shared" ref="G215:AI215" si="52">SUM(G213:G214)</f>
        <v>0</v>
      </c>
      <c r="H215" s="136">
        <f t="shared" si="52"/>
        <v>0</v>
      </c>
      <c r="I215" s="136">
        <f t="shared" si="52"/>
        <v>0</v>
      </c>
      <c r="J215" s="136">
        <f t="shared" si="52"/>
        <v>0</v>
      </c>
      <c r="K215" s="136">
        <f t="shared" si="52"/>
        <v>0</v>
      </c>
      <c r="L215" s="136">
        <f t="shared" si="52"/>
        <v>0</v>
      </c>
      <c r="M215" s="136">
        <f t="shared" si="52"/>
        <v>0</v>
      </c>
      <c r="N215" s="136">
        <f t="shared" si="52"/>
        <v>0</v>
      </c>
      <c r="O215" s="136">
        <f t="shared" si="52"/>
        <v>0</v>
      </c>
      <c r="P215" s="136">
        <f t="shared" si="52"/>
        <v>0</v>
      </c>
      <c r="Q215" s="136">
        <f t="shared" si="52"/>
        <v>0</v>
      </c>
      <c r="R215" s="136">
        <f t="shared" si="52"/>
        <v>0</v>
      </c>
      <c r="S215" s="136">
        <f t="shared" si="52"/>
        <v>0</v>
      </c>
      <c r="T215" s="136">
        <f t="shared" si="52"/>
        <v>0</v>
      </c>
      <c r="U215" s="136">
        <f t="shared" si="52"/>
        <v>0</v>
      </c>
      <c r="V215" s="136">
        <f t="shared" si="52"/>
        <v>0</v>
      </c>
      <c r="W215" s="136">
        <f t="shared" si="52"/>
        <v>0</v>
      </c>
      <c r="X215" s="136">
        <f t="shared" si="52"/>
        <v>0</v>
      </c>
      <c r="Y215" s="136">
        <f t="shared" si="52"/>
        <v>0</v>
      </c>
      <c r="Z215" s="136">
        <f t="shared" si="52"/>
        <v>0</v>
      </c>
      <c r="AA215" s="136">
        <f t="shared" si="52"/>
        <v>0</v>
      </c>
      <c r="AB215" s="136">
        <f t="shared" si="52"/>
        <v>0</v>
      </c>
      <c r="AC215" s="136">
        <f t="shared" si="52"/>
        <v>0</v>
      </c>
      <c r="AD215" s="136">
        <f t="shared" si="52"/>
        <v>0</v>
      </c>
      <c r="AE215" s="136">
        <f t="shared" si="52"/>
        <v>0</v>
      </c>
      <c r="AF215" s="136">
        <f t="shared" si="52"/>
        <v>0</v>
      </c>
      <c r="AG215" s="136">
        <f t="shared" si="52"/>
        <v>0</v>
      </c>
      <c r="AH215" s="136">
        <f t="shared" si="52"/>
        <v>0</v>
      </c>
      <c r="AI215" s="136">
        <f t="shared" si="52"/>
        <v>0</v>
      </c>
    </row>
    <row r="216" spans="3:36" s="23" customFormat="1" x14ac:dyDescent="0.25"/>
    <row r="217" spans="3:36" s="23" customFormat="1" x14ac:dyDescent="0.25">
      <c r="C217" s="25" t="s">
        <v>264</v>
      </c>
      <c r="F217" s="136">
        <f>IF('Input sheet'!$E$21="Corridor",F213*(1/((1+$D$2)^F$8)), )</f>
        <v>0</v>
      </c>
      <c r="G217" s="136">
        <f>IF('Input sheet'!$E$21="Corridor",G213*(1/((1+$D$2)^G$8)), )</f>
        <v>0</v>
      </c>
      <c r="H217" s="136">
        <f>IF('Input sheet'!$E$21="Corridor",H213*(1/((1+$D$2)^H$8)), )</f>
        <v>0</v>
      </c>
      <c r="I217" s="136">
        <f>IF('Input sheet'!$E$21="Corridor",I213*(1/((1+$D$2)^I$8)), )</f>
        <v>0</v>
      </c>
      <c r="J217" s="136">
        <f>IF('Input sheet'!$E$21="Corridor",J213*(1/((1+$D$2)^J$8)), )</f>
        <v>0</v>
      </c>
      <c r="K217" s="136">
        <f>IF('Input sheet'!$E$21="Corridor",K213*(1/((1+$D$2)^K$8)), )</f>
        <v>0</v>
      </c>
      <c r="L217" s="136">
        <f>IF('Input sheet'!$E$21="Corridor",L213*(1/((1+$D$2)^L$8)), )</f>
        <v>0</v>
      </c>
      <c r="M217" s="136">
        <f>IF('Input sheet'!$E$21="Corridor",M213*(1/((1+$D$2)^M$8)), )</f>
        <v>0</v>
      </c>
      <c r="N217" s="136">
        <f>IF('Input sheet'!$E$21="Corridor",N213*(1/((1+$D$2)^N$8)), )</f>
        <v>0</v>
      </c>
      <c r="O217" s="136">
        <f>IF('Input sheet'!$E$21="Corridor",O213*(1/((1+$D$2)^O$8)), )</f>
        <v>0</v>
      </c>
      <c r="P217" s="136">
        <f>IF('Input sheet'!$E$21="Corridor",P213*(1/((1+$D$2)^P$8)), )</f>
        <v>0</v>
      </c>
      <c r="Q217" s="136">
        <f>IF('Input sheet'!$E$21="Corridor",Q213*(1/((1+$D$2)^Q$8)), )</f>
        <v>0</v>
      </c>
      <c r="R217" s="136">
        <f>IF('Input sheet'!$E$21="Corridor",R213*(1/((1+$D$2)^R$8)), )</f>
        <v>0</v>
      </c>
      <c r="S217" s="136">
        <f>IF('Input sheet'!$E$21="Corridor",S213*(1/((1+$D$2)^S$8)), )</f>
        <v>0</v>
      </c>
      <c r="T217" s="136">
        <f>IF('Input sheet'!$E$21="Corridor",T213*(1/((1+$D$2)^T$8)), )</f>
        <v>0</v>
      </c>
      <c r="U217" s="136">
        <f>IF('Input sheet'!$E$21="Corridor",U213*(1/((1+$D$2)^U$8)), )</f>
        <v>0</v>
      </c>
      <c r="V217" s="136">
        <f>IF('Input sheet'!$E$21="Corridor",V213*(1/((1+$D$2)^V$8)), )</f>
        <v>0</v>
      </c>
      <c r="W217" s="136">
        <f>IF('Input sheet'!$E$21="Corridor",W213*(1/((1+$D$2)^W$8)), )</f>
        <v>0</v>
      </c>
      <c r="X217" s="136">
        <f>IF('Input sheet'!$E$21="Corridor",X213*(1/((1+$D$2)^X$8)), )</f>
        <v>0</v>
      </c>
      <c r="Y217" s="136">
        <f>IF('Input sheet'!$E$21="Corridor",Y213*(1/((1+$D$2)^Y$8)), )</f>
        <v>0</v>
      </c>
      <c r="Z217" s="136">
        <f>IF('Input sheet'!$E$21="Corridor",Z213*(1/((1+$D$2)^Z$8)), )</f>
        <v>0</v>
      </c>
      <c r="AA217" s="136">
        <f>IF('Input sheet'!$E$21="Corridor",AA213*(1/((1+$D$2)^AA$8)), )</f>
        <v>0</v>
      </c>
      <c r="AB217" s="136">
        <f>IF('Input sheet'!$E$21="Corridor",AB213*(1/((1+$D$2)^AB$8)), )</f>
        <v>0</v>
      </c>
      <c r="AC217" s="136">
        <f>IF('Input sheet'!$E$21="Corridor",AC213*(1/((1+$D$2)^AC$8)), )</f>
        <v>0</v>
      </c>
      <c r="AD217" s="136">
        <f>IF('Input sheet'!$E$21="Corridor",AD213*(1/((1+$D$2)^AD$8)), )</f>
        <v>0</v>
      </c>
      <c r="AE217" s="136">
        <f>IF('Input sheet'!$E$21="Corridor",AE213*(1/((1+$D$2)^AE$8)), )</f>
        <v>0</v>
      </c>
      <c r="AF217" s="136">
        <f>IF('Input sheet'!$E$21="Corridor",AF213*(1/((1+$D$2)^AF$8)), )</f>
        <v>0</v>
      </c>
      <c r="AG217" s="136">
        <f>IF('Input sheet'!$E$21="Corridor",AG213*(1/((1+$D$2)^AG$8)), )</f>
        <v>0</v>
      </c>
      <c r="AH217" s="136">
        <f>IF('Input sheet'!$E$21="Corridor",AH213*(1/((1+$D$2)^AH$8)), )</f>
        <v>0</v>
      </c>
      <c r="AI217" s="136">
        <f>IF('Input sheet'!$E$21="Corridor",AI213*(1/((1+$D$2)^AI$8)), )</f>
        <v>0</v>
      </c>
      <c r="AJ217" s="137">
        <f>SUM(F217:AI217)</f>
        <v>0</v>
      </c>
    </row>
    <row r="218" spans="3:36" s="23" customFormat="1" x14ac:dyDescent="0.25">
      <c r="C218" s="25" t="s">
        <v>265</v>
      </c>
      <c r="F218" s="136">
        <f>IF('Input sheet'!$E$21="Corridor",F214*(1/((1+$D$2)^F$8)), )</f>
        <v>0</v>
      </c>
      <c r="G218" s="136">
        <f>IF('Input sheet'!$E$21="Corridor",G214*(1/((1+$D$2)^G$8)), )</f>
        <v>0</v>
      </c>
      <c r="H218" s="136">
        <f>IF('Input sheet'!$E$21="Corridor",H214*(1/((1+$D$2)^H$8)), )</f>
        <v>0</v>
      </c>
      <c r="I218" s="136">
        <f>IF('Input sheet'!$E$21="Corridor",I214*(1/((1+$D$2)^I$8)), )</f>
        <v>0</v>
      </c>
      <c r="J218" s="136">
        <f>IF('Input sheet'!$E$21="Corridor",J214*(1/((1+$D$2)^J$8)), )</f>
        <v>0</v>
      </c>
      <c r="K218" s="136">
        <f>IF('Input sheet'!$E$21="Corridor",K214*(1/((1+$D$2)^K$8)), )</f>
        <v>0</v>
      </c>
      <c r="L218" s="136">
        <f>IF('Input sheet'!$E$21="Corridor",L214*(1/((1+$D$2)^L$8)), )</f>
        <v>0</v>
      </c>
      <c r="M218" s="136">
        <f>IF('Input sheet'!$E$21="Corridor",M214*(1/((1+$D$2)^M$8)), )</f>
        <v>0</v>
      </c>
      <c r="N218" s="136">
        <f>IF('Input sheet'!$E$21="Corridor",N214*(1/((1+$D$2)^N$8)), )</f>
        <v>0</v>
      </c>
      <c r="O218" s="136">
        <f>IF('Input sheet'!$E$21="Corridor",O214*(1/((1+$D$2)^O$8)), )</f>
        <v>0</v>
      </c>
      <c r="P218" s="136">
        <f>IF('Input sheet'!$E$21="Corridor",P214*(1/((1+$D$2)^P$8)), )</f>
        <v>0</v>
      </c>
      <c r="Q218" s="136">
        <f>IF('Input sheet'!$E$21="Corridor",Q214*(1/((1+$D$2)^Q$8)), )</f>
        <v>0</v>
      </c>
      <c r="R218" s="136">
        <f>IF('Input sheet'!$E$21="Corridor",R214*(1/((1+$D$2)^R$8)), )</f>
        <v>0</v>
      </c>
      <c r="S218" s="136">
        <f>IF('Input sheet'!$E$21="Corridor",S214*(1/((1+$D$2)^S$8)), )</f>
        <v>0</v>
      </c>
      <c r="T218" s="136">
        <f>IF('Input sheet'!$E$21="Corridor",T214*(1/((1+$D$2)^T$8)), )</f>
        <v>0</v>
      </c>
      <c r="U218" s="136">
        <f>IF('Input sheet'!$E$21="Corridor",U214*(1/((1+$D$2)^U$8)), )</f>
        <v>0</v>
      </c>
      <c r="V218" s="136">
        <f>IF('Input sheet'!$E$21="Corridor",V214*(1/((1+$D$2)^V$8)), )</f>
        <v>0</v>
      </c>
      <c r="W218" s="136">
        <f>IF('Input sheet'!$E$21="Corridor",W214*(1/((1+$D$2)^W$8)), )</f>
        <v>0</v>
      </c>
      <c r="X218" s="136">
        <f>IF('Input sheet'!$E$21="Corridor",X214*(1/((1+$D$2)^X$8)), )</f>
        <v>0</v>
      </c>
      <c r="Y218" s="136">
        <f>IF('Input sheet'!$E$21="Corridor",Y214*(1/((1+$D$2)^Y$8)), )</f>
        <v>0</v>
      </c>
      <c r="Z218" s="136">
        <f>IF('Input sheet'!$E$21="Corridor",Z214*(1/((1+$D$2)^Z$8)), )</f>
        <v>0</v>
      </c>
      <c r="AA218" s="136">
        <f>IF('Input sheet'!$E$21="Corridor",AA214*(1/((1+$D$2)^AA$8)), )</f>
        <v>0</v>
      </c>
      <c r="AB218" s="136">
        <f>IF('Input sheet'!$E$21="Corridor",AB214*(1/((1+$D$2)^AB$8)), )</f>
        <v>0</v>
      </c>
      <c r="AC218" s="136">
        <f>IF('Input sheet'!$E$21="Corridor",AC214*(1/((1+$D$2)^AC$8)), )</f>
        <v>0</v>
      </c>
      <c r="AD218" s="136">
        <f>IF('Input sheet'!$E$21="Corridor",AD214*(1/((1+$D$2)^AD$8)), )</f>
        <v>0</v>
      </c>
      <c r="AE218" s="136">
        <f>IF('Input sheet'!$E$21="Corridor",AE214*(1/((1+$D$2)^AE$8)), )</f>
        <v>0</v>
      </c>
      <c r="AF218" s="136">
        <f>IF('Input sheet'!$E$21="Corridor",AF214*(1/((1+$D$2)^AF$8)), )</f>
        <v>0</v>
      </c>
      <c r="AG218" s="136">
        <f>IF('Input sheet'!$E$21="Corridor",AG214*(1/((1+$D$2)^AG$8)), )</f>
        <v>0</v>
      </c>
      <c r="AH218" s="136">
        <f>IF('Input sheet'!$E$21="Corridor",AH214*(1/((1+$D$2)^AH$8)), )</f>
        <v>0</v>
      </c>
      <c r="AI218" s="136">
        <f>IF('Input sheet'!$E$21="Corridor",AI214*(1/((1+$D$2)^AI$8)), )</f>
        <v>0</v>
      </c>
      <c r="AJ218" s="137">
        <f>SUM(F218:AI218)</f>
        <v>0</v>
      </c>
    </row>
    <row r="219" spans="3:36" s="23" customFormat="1" x14ac:dyDescent="0.25">
      <c r="C219" s="25" t="s">
        <v>266</v>
      </c>
      <c r="F219" s="136">
        <f>F218*$D$35</f>
        <v>0</v>
      </c>
      <c r="G219" s="136">
        <f t="shared" ref="G219:AI219" si="53">G218*$D$35</f>
        <v>0</v>
      </c>
      <c r="H219" s="136">
        <f t="shared" si="53"/>
        <v>0</v>
      </c>
      <c r="I219" s="136">
        <f t="shared" si="53"/>
        <v>0</v>
      </c>
      <c r="J219" s="136">
        <f t="shared" si="53"/>
        <v>0</v>
      </c>
      <c r="K219" s="136">
        <f t="shared" si="53"/>
        <v>0</v>
      </c>
      <c r="L219" s="136">
        <f t="shared" si="53"/>
        <v>0</v>
      </c>
      <c r="M219" s="136">
        <f t="shared" si="53"/>
        <v>0</v>
      </c>
      <c r="N219" s="136">
        <f t="shared" si="53"/>
        <v>0</v>
      </c>
      <c r="O219" s="136">
        <f t="shared" si="53"/>
        <v>0</v>
      </c>
      <c r="P219" s="136">
        <f t="shared" si="53"/>
        <v>0</v>
      </c>
      <c r="Q219" s="136">
        <f t="shared" si="53"/>
        <v>0</v>
      </c>
      <c r="R219" s="136">
        <f t="shared" si="53"/>
        <v>0</v>
      </c>
      <c r="S219" s="136">
        <f t="shared" si="53"/>
        <v>0</v>
      </c>
      <c r="T219" s="136">
        <f t="shared" si="53"/>
        <v>0</v>
      </c>
      <c r="U219" s="136">
        <f t="shared" si="53"/>
        <v>0</v>
      </c>
      <c r="V219" s="136">
        <f t="shared" si="53"/>
        <v>0</v>
      </c>
      <c r="W219" s="136">
        <f t="shared" si="53"/>
        <v>0</v>
      </c>
      <c r="X219" s="136">
        <f t="shared" si="53"/>
        <v>0</v>
      </c>
      <c r="Y219" s="136">
        <f t="shared" si="53"/>
        <v>0</v>
      </c>
      <c r="Z219" s="136">
        <f t="shared" si="53"/>
        <v>0</v>
      </c>
      <c r="AA219" s="136">
        <f t="shared" si="53"/>
        <v>0</v>
      </c>
      <c r="AB219" s="136">
        <f t="shared" si="53"/>
        <v>0</v>
      </c>
      <c r="AC219" s="136">
        <f t="shared" si="53"/>
        <v>0</v>
      </c>
      <c r="AD219" s="136">
        <f t="shared" si="53"/>
        <v>0</v>
      </c>
      <c r="AE219" s="136">
        <f t="shared" si="53"/>
        <v>0</v>
      </c>
      <c r="AF219" s="136">
        <f t="shared" si="53"/>
        <v>0</v>
      </c>
      <c r="AG219" s="136">
        <f t="shared" si="53"/>
        <v>0</v>
      </c>
      <c r="AH219" s="136">
        <f t="shared" si="53"/>
        <v>0</v>
      </c>
      <c r="AI219" s="136">
        <f t="shared" si="53"/>
        <v>0</v>
      </c>
      <c r="AJ219" s="137">
        <f>SUM(F219:AI219)</f>
        <v>0</v>
      </c>
    </row>
    <row r="220" spans="3:36" s="23" customFormat="1" x14ac:dyDescent="0.25">
      <c r="C220" s="25" t="s">
        <v>267</v>
      </c>
      <c r="F220" s="136">
        <f>F218*$D$36</f>
        <v>0</v>
      </c>
      <c r="G220" s="136">
        <f t="shared" ref="G220:AI220" si="54">G218*$D$36</f>
        <v>0</v>
      </c>
      <c r="H220" s="136">
        <f t="shared" si="54"/>
        <v>0</v>
      </c>
      <c r="I220" s="136">
        <f t="shared" si="54"/>
        <v>0</v>
      </c>
      <c r="J220" s="136">
        <f t="shared" si="54"/>
        <v>0</v>
      </c>
      <c r="K220" s="136">
        <f t="shared" si="54"/>
        <v>0</v>
      </c>
      <c r="L220" s="136">
        <f t="shared" si="54"/>
        <v>0</v>
      </c>
      <c r="M220" s="136">
        <f t="shared" si="54"/>
        <v>0</v>
      </c>
      <c r="N220" s="136">
        <f t="shared" si="54"/>
        <v>0</v>
      </c>
      <c r="O220" s="136">
        <f t="shared" si="54"/>
        <v>0</v>
      </c>
      <c r="P220" s="136">
        <f t="shared" si="54"/>
        <v>0</v>
      </c>
      <c r="Q220" s="136">
        <f t="shared" si="54"/>
        <v>0</v>
      </c>
      <c r="R220" s="136">
        <f t="shared" si="54"/>
        <v>0</v>
      </c>
      <c r="S220" s="136">
        <f t="shared" si="54"/>
        <v>0</v>
      </c>
      <c r="T220" s="136">
        <f t="shared" si="54"/>
        <v>0</v>
      </c>
      <c r="U220" s="136">
        <f t="shared" si="54"/>
        <v>0</v>
      </c>
      <c r="V220" s="136">
        <f t="shared" si="54"/>
        <v>0</v>
      </c>
      <c r="W220" s="136">
        <f t="shared" si="54"/>
        <v>0</v>
      </c>
      <c r="X220" s="136">
        <f t="shared" si="54"/>
        <v>0</v>
      </c>
      <c r="Y220" s="136">
        <f t="shared" si="54"/>
        <v>0</v>
      </c>
      <c r="Z220" s="136">
        <f t="shared" si="54"/>
        <v>0</v>
      </c>
      <c r="AA220" s="136">
        <f t="shared" si="54"/>
        <v>0</v>
      </c>
      <c r="AB220" s="136">
        <f t="shared" si="54"/>
        <v>0</v>
      </c>
      <c r="AC220" s="136">
        <f t="shared" si="54"/>
        <v>0</v>
      </c>
      <c r="AD220" s="136">
        <f t="shared" si="54"/>
        <v>0</v>
      </c>
      <c r="AE220" s="136">
        <f t="shared" si="54"/>
        <v>0</v>
      </c>
      <c r="AF220" s="136">
        <f t="shared" si="54"/>
        <v>0</v>
      </c>
      <c r="AG220" s="136">
        <f t="shared" si="54"/>
        <v>0</v>
      </c>
      <c r="AH220" s="136">
        <f t="shared" si="54"/>
        <v>0</v>
      </c>
      <c r="AI220" s="136">
        <f t="shared" si="54"/>
        <v>0</v>
      </c>
      <c r="AJ220" s="137">
        <f>SUM(F220:AI220)</f>
        <v>0</v>
      </c>
    </row>
    <row r="221" spans="3:36" s="23" customFormat="1" x14ac:dyDescent="0.25">
      <c r="C221" s="25" t="s">
        <v>268</v>
      </c>
      <c r="F221" s="136">
        <f>IF('Input sheet'!$E$21="Corridor",F215*(1/((1+$D$2)^F$8)), )</f>
        <v>0</v>
      </c>
      <c r="G221" s="136">
        <f>IF('Input sheet'!$E$21="Corridor",G215*(1/((1+$D$2)^G$8)), )</f>
        <v>0</v>
      </c>
      <c r="H221" s="136">
        <f>IF('Input sheet'!$E$21="Corridor",H215*(1/((1+$D$2)^H$8)), )</f>
        <v>0</v>
      </c>
      <c r="I221" s="136">
        <f>IF('Input sheet'!$E$21="Corridor",I215*(1/((1+$D$2)^I$8)), )</f>
        <v>0</v>
      </c>
      <c r="J221" s="136">
        <f>IF('Input sheet'!$E$21="Corridor",J215*(1/((1+$D$2)^J$8)), )</f>
        <v>0</v>
      </c>
      <c r="K221" s="136">
        <f>IF('Input sheet'!$E$21="Corridor",K215*(1/((1+$D$2)^K$8)), )</f>
        <v>0</v>
      </c>
      <c r="L221" s="136">
        <f>IF('Input sheet'!$E$21="Corridor",L215*(1/((1+$D$2)^L$8)), )</f>
        <v>0</v>
      </c>
      <c r="M221" s="136">
        <f>IF('Input sheet'!$E$21="Corridor",M215*(1/((1+$D$2)^M$8)), )</f>
        <v>0</v>
      </c>
      <c r="N221" s="136">
        <f>IF('Input sheet'!$E$21="Corridor",N215*(1/((1+$D$2)^N$8)), )</f>
        <v>0</v>
      </c>
      <c r="O221" s="136">
        <f>IF('Input sheet'!$E$21="Corridor",O215*(1/((1+$D$2)^O$8)), )</f>
        <v>0</v>
      </c>
      <c r="P221" s="136">
        <f>IF('Input sheet'!$E$21="Corridor",P215*(1/((1+$D$2)^P$8)), )</f>
        <v>0</v>
      </c>
      <c r="Q221" s="136">
        <f>IF('Input sheet'!$E$21="Corridor",Q215*(1/((1+$D$2)^Q$8)), )</f>
        <v>0</v>
      </c>
      <c r="R221" s="136">
        <f>IF('Input sheet'!$E$21="Corridor",R215*(1/((1+$D$2)^R$8)), )</f>
        <v>0</v>
      </c>
      <c r="S221" s="136">
        <f>IF('Input sheet'!$E$21="Corridor",S215*(1/((1+$D$2)^S$8)), )</f>
        <v>0</v>
      </c>
      <c r="T221" s="136">
        <f>IF('Input sheet'!$E$21="Corridor",T215*(1/((1+$D$2)^T$8)), )</f>
        <v>0</v>
      </c>
      <c r="U221" s="136">
        <f>IF('Input sheet'!$E$21="Corridor",U215*(1/((1+$D$2)^U$8)), )</f>
        <v>0</v>
      </c>
      <c r="V221" s="136">
        <f>IF('Input sheet'!$E$21="Corridor",V215*(1/((1+$D$2)^V$8)), )</f>
        <v>0</v>
      </c>
      <c r="W221" s="136">
        <f>IF('Input sheet'!$E$21="Corridor",W215*(1/((1+$D$2)^W$8)), )</f>
        <v>0</v>
      </c>
      <c r="X221" s="136">
        <f>IF('Input sheet'!$E$21="Corridor",X215*(1/((1+$D$2)^X$8)), )</f>
        <v>0</v>
      </c>
      <c r="Y221" s="136">
        <f>IF('Input sheet'!$E$21="Corridor",Y215*(1/((1+$D$2)^Y$8)), )</f>
        <v>0</v>
      </c>
      <c r="Z221" s="136">
        <f>IF('Input sheet'!$E$21="Corridor",Z215*(1/((1+$D$2)^Z$8)), )</f>
        <v>0</v>
      </c>
      <c r="AA221" s="136">
        <f>IF('Input sheet'!$E$21="Corridor",AA215*(1/((1+$D$2)^AA$8)), )</f>
        <v>0</v>
      </c>
      <c r="AB221" s="136">
        <f>IF('Input sheet'!$E$21="Corridor",AB215*(1/((1+$D$2)^AB$8)), )</f>
        <v>0</v>
      </c>
      <c r="AC221" s="136">
        <f>IF('Input sheet'!$E$21="Corridor",AC215*(1/((1+$D$2)^AC$8)), )</f>
        <v>0</v>
      </c>
      <c r="AD221" s="136">
        <f>IF('Input sheet'!$E$21="Corridor",AD215*(1/((1+$D$2)^AD$8)), )</f>
        <v>0</v>
      </c>
      <c r="AE221" s="136">
        <f>IF('Input sheet'!$E$21="Corridor",AE215*(1/((1+$D$2)^AE$8)), )</f>
        <v>0</v>
      </c>
      <c r="AF221" s="136">
        <f>IF('Input sheet'!$E$21="Corridor",AF215*(1/((1+$D$2)^AF$8)), )</f>
        <v>0</v>
      </c>
      <c r="AG221" s="136">
        <f>IF('Input sheet'!$E$21="Corridor",AG215*(1/((1+$D$2)^AG$8)), )</f>
        <v>0</v>
      </c>
      <c r="AH221" s="136">
        <f>IF('Input sheet'!$E$21="Corridor",AH215*(1/((1+$D$2)^AH$8)), )</f>
        <v>0</v>
      </c>
      <c r="AI221" s="136">
        <f>IF('Input sheet'!$E$21="Corridor",AI215*(1/((1+$D$2)^AI$8)), )</f>
        <v>0</v>
      </c>
      <c r="AJ221" s="137">
        <f>SUM(F221:AI221)</f>
        <v>0</v>
      </c>
    </row>
    <row r="222" spans="3:36" s="199" customFormat="1" x14ac:dyDescent="0.25"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</row>
    <row r="223" spans="3:36" s="199" customFormat="1" x14ac:dyDescent="0.25">
      <c r="C223" s="46" t="s">
        <v>161</v>
      </c>
      <c r="D223" s="47">
        <v>1000000</v>
      </c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</row>
    <row r="229" spans="39:41" x14ac:dyDescent="0.25">
      <c r="AM229" s="20"/>
      <c r="AN229" s="20"/>
      <c r="AO229" s="2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C5:AB55"/>
  <sheetViews>
    <sheetView workbookViewId="0"/>
  </sheetViews>
  <sheetFormatPr defaultRowHeight="15" x14ac:dyDescent="0.25"/>
  <cols>
    <col min="3" max="3" width="12.7109375" bestFit="1" customWidth="1"/>
    <col min="17" max="17" width="13.140625" bestFit="1" customWidth="1"/>
    <col min="19" max="19" width="11.28515625" bestFit="1" customWidth="1"/>
    <col min="26" max="26" width="27.5703125" customWidth="1"/>
  </cols>
  <sheetData>
    <row r="5" spans="3:28" ht="90" x14ac:dyDescent="0.25">
      <c r="C5" s="18" t="s">
        <v>270</v>
      </c>
      <c r="D5" s="16"/>
      <c r="E5" s="18" t="s">
        <v>94</v>
      </c>
      <c r="G5" s="18" t="s">
        <v>108</v>
      </c>
      <c r="I5" s="18" t="s">
        <v>102</v>
      </c>
      <c r="K5" s="18" t="s">
        <v>96</v>
      </c>
      <c r="M5" s="37" t="s">
        <v>111</v>
      </c>
      <c r="O5" s="37" t="s">
        <v>251</v>
      </c>
      <c r="Q5" s="18" t="s">
        <v>269</v>
      </c>
      <c r="S5" s="18" t="s">
        <v>560</v>
      </c>
      <c r="U5" s="16" t="s">
        <v>425</v>
      </c>
      <c r="X5" s="18" t="s">
        <v>561</v>
      </c>
      <c r="Z5" s="18" t="s">
        <v>582</v>
      </c>
      <c r="AB5" s="18" t="s">
        <v>587</v>
      </c>
    </row>
    <row r="6" spans="3:28" x14ac:dyDescent="0.25">
      <c r="C6" s="41">
        <v>0.04</v>
      </c>
      <c r="E6" s="14">
        <v>0</v>
      </c>
      <c r="G6" s="36">
        <v>1.0999999999999999E-2</v>
      </c>
      <c r="I6" s="14">
        <v>0</v>
      </c>
      <c r="K6" s="14">
        <v>0</v>
      </c>
      <c r="M6" s="14">
        <v>0</v>
      </c>
      <c r="O6" s="14">
        <v>0</v>
      </c>
      <c r="Q6" s="18" t="s">
        <v>422</v>
      </c>
      <c r="S6" t="s">
        <v>394</v>
      </c>
      <c r="U6" s="192">
        <v>5</v>
      </c>
      <c r="X6" t="s">
        <v>433</v>
      </c>
      <c r="Z6" t="s">
        <v>583</v>
      </c>
      <c r="AB6" t="s">
        <v>588</v>
      </c>
    </row>
    <row r="7" spans="3:28" x14ac:dyDescent="0.25">
      <c r="C7" s="41">
        <v>7.0000000000000007E-2</v>
      </c>
      <c r="E7" s="14">
        <v>0.1</v>
      </c>
      <c r="G7" s="36">
        <v>1.2E-2</v>
      </c>
      <c r="I7" s="14">
        <v>0.1</v>
      </c>
      <c r="K7" s="14">
        <v>0.1</v>
      </c>
      <c r="M7" s="14">
        <v>0.1</v>
      </c>
      <c r="O7" s="14">
        <v>0.1</v>
      </c>
      <c r="Q7">
        <v>1.2000000000000002</v>
      </c>
      <c r="S7" t="s">
        <v>395</v>
      </c>
      <c r="U7" s="192">
        <v>6</v>
      </c>
      <c r="X7" t="s">
        <v>434</v>
      </c>
      <c r="Z7" t="s">
        <v>584</v>
      </c>
      <c r="AB7" t="s">
        <v>589</v>
      </c>
    </row>
    <row r="8" spans="3:28" x14ac:dyDescent="0.25">
      <c r="E8" s="14">
        <v>0.2</v>
      </c>
      <c r="G8" s="36">
        <v>1.3000000000000001E-2</v>
      </c>
      <c r="I8" s="14">
        <v>0.2</v>
      </c>
      <c r="K8" s="14">
        <v>0.2</v>
      </c>
      <c r="M8" s="14">
        <v>0.2</v>
      </c>
      <c r="O8" s="14">
        <v>0.2</v>
      </c>
      <c r="Q8" s="11">
        <v>1.3000000000000003</v>
      </c>
      <c r="U8" s="192">
        <v>7</v>
      </c>
    </row>
    <row r="9" spans="3:28" x14ac:dyDescent="0.25">
      <c r="E9" s="14">
        <v>0.30000000000000004</v>
      </c>
      <c r="G9" s="36">
        <v>1.4000000000000002E-2</v>
      </c>
      <c r="I9" s="14">
        <v>0.30000000000000004</v>
      </c>
      <c r="K9" s="14">
        <v>0.30000000000000004</v>
      </c>
      <c r="M9" s="14">
        <v>0.30000000000000004</v>
      </c>
      <c r="O9" s="14">
        <v>0.30000000000000004</v>
      </c>
      <c r="Q9" s="11">
        <v>1.4000000000000004</v>
      </c>
      <c r="U9" s="11">
        <v>8</v>
      </c>
    </row>
    <row r="10" spans="3:28" x14ac:dyDescent="0.25">
      <c r="E10" s="14">
        <v>0.4</v>
      </c>
      <c r="G10" s="36">
        <v>1.5000000000000003E-2</v>
      </c>
      <c r="I10" s="14">
        <v>0.4</v>
      </c>
      <c r="K10" s="14">
        <v>0.4</v>
      </c>
      <c r="M10" s="14">
        <v>0.4</v>
      </c>
      <c r="O10" s="14">
        <v>0.4</v>
      </c>
      <c r="Q10" s="11">
        <v>1.5000000000000004</v>
      </c>
      <c r="U10" s="11">
        <v>9</v>
      </c>
    </row>
    <row r="11" spans="3:28" x14ac:dyDescent="0.25">
      <c r="E11" s="14">
        <v>0.5</v>
      </c>
      <c r="G11" s="36">
        <v>1.6000000000000004E-2</v>
      </c>
      <c r="I11" s="14">
        <v>0.5</v>
      </c>
      <c r="K11" s="14">
        <v>0.5</v>
      </c>
      <c r="M11" s="14">
        <v>0.5</v>
      </c>
      <c r="O11" s="14">
        <v>0.5</v>
      </c>
      <c r="Q11" s="11">
        <v>1.6000000000000005</v>
      </c>
      <c r="U11" s="11">
        <v>10</v>
      </c>
    </row>
    <row r="12" spans="3:28" x14ac:dyDescent="0.25">
      <c r="E12" s="14">
        <v>0.6</v>
      </c>
      <c r="G12" s="36">
        <v>1.7000000000000005E-2</v>
      </c>
      <c r="I12" s="14">
        <v>0.6</v>
      </c>
      <c r="K12" s="14">
        <v>0.6</v>
      </c>
      <c r="M12" s="14">
        <v>0.6</v>
      </c>
      <c r="O12" s="14">
        <v>0.6</v>
      </c>
      <c r="Q12" s="11">
        <v>1.7000000000000006</v>
      </c>
      <c r="U12" s="11">
        <v>11</v>
      </c>
    </row>
    <row r="13" spans="3:28" x14ac:dyDescent="0.25">
      <c r="E13" s="14">
        <v>0.7</v>
      </c>
      <c r="G13" s="36">
        <v>1.8000000000000006E-2</v>
      </c>
      <c r="I13" s="14">
        <v>0.7</v>
      </c>
      <c r="K13" s="14">
        <v>0.7</v>
      </c>
      <c r="M13" s="14">
        <v>0.7</v>
      </c>
      <c r="O13" s="14">
        <v>0.7</v>
      </c>
      <c r="Q13" s="11">
        <v>1.8000000000000007</v>
      </c>
      <c r="U13" s="11">
        <v>12</v>
      </c>
    </row>
    <row r="14" spans="3:28" x14ac:dyDescent="0.25">
      <c r="E14" s="14">
        <v>0.79999999999999993</v>
      </c>
      <c r="G14" s="36">
        <v>1.9000000000000006E-2</v>
      </c>
      <c r="I14" s="14">
        <v>0.79999999999999993</v>
      </c>
      <c r="K14" s="14">
        <v>0.79999999999999993</v>
      </c>
      <c r="M14" s="14">
        <v>0.79999999999999993</v>
      </c>
      <c r="O14" s="14">
        <v>0.79999999999999993</v>
      </c>
      <c r="Q14" s="11">
        <v>1.9000000000000008</v>
      </c>
      <c r="U14" s="11">
        <v>13</v>
      </c>
    </row>
    <row r="15" spans="3:28" x14ac:dyDescent="0.25">
      <c r="E15" s="14">
        <v>0.89999999999999991</v>
      </c>
      <c r="G15" s="36">
        <v>2.0000000000000007E-2</v>
      </c>
      <c r="I15" s="14">
        <v>0.89999999999999991</v>
      </c>
      <c r="K15" s="14">
        <v>0.89999999999999991</v>
      </c>
      <c r="M15" s="14">
        <v>0.89999999999999991</v>
      </c>
      <c r="O15" s="14">
        <v>0.89999999999999991</v>
      </c>
      <c r="Q15" s="11">
        <v>2.0000000000000009</v>
      </c>
      <c r="U15" s="11">
        <v>14</v>
      </c>
    </row>
    <row r="16" spans="3:28" x14ac:dyDescent="0.25">
      <c r="E16" s="14">
        <v>0.99999999999999989</v>
      </c>
      <c r="G16" s="36">
        <v>2.1000000000000008E-2</v>
      </c>
      <c r="I16" s="14">
        <v>0.99999999999999989</v>
      </c>
      <c r="K16" s="14">
        <v>0.99999999999999989</v>
      </c>
      <c r="M16" s="14">
        <v>0.99999999999999989</v>
      </c>
      <c r="O16" s="14">
        <v>0.99999999999999989</v>
      </c>
      <c r="Q16" s="11">
        <v>2.100000000000001</v>
      </c>
      <c r="U16" s="11">
        <v>15</v>
      </c>
    </row>
    <row r="17" spans="3:17" x14ac:dyDescent="0.25">
      <c r="G17" s="36">
        <v>2.2000000000000009E-2</v>
      </c>
      <c r="Q17" s="11">
        <v>2.2000000000000011</v>
      </c>
    </row>
    <row r="18" spans="3:17" x14ac:dyDescent="0.25">
      <c r="G18" s="36">
        <v>2.300000000000001E-2</v>
      </c>
      <c r="Q18" s="11">
        <v>2.3000000000000012</v>
      </c>
    </row>
    <row r="19" spans="3:17" x14ac:dyDescent="0.25">
      <c r="G19" s="36">
        <v>2.4000000000000011E-2</v>
      </c>
      <c r="Q19" s="11">
        <v>2.4000000000000012</v>
      </c>
    </row>
    <row r="20" spans="3:17" x14ac:dyDescent="0.25">
      <c r="G20" s="36">
        <v>2.5000000000000012E-2</v>
      </c>
      <c r="Q20" s="11">
        <v>2.5000000000000013</v>
      </c>
    </row>
    <row r="21" spans="3:17" x14ac:dyDescent="0.25">
      <c r="C21" s="36"/>
      <c r="G21" s="36">
        <v>2.6000000000000013E-2</v>
      </c>
      <c r="Q21" s="11">
        <v>2.6000000000000014</v>
      </c>
    </row>
    <row r="22" spans="3:17" x14ac:dyDescent="0.25">
      <c r="G22" s="36">
        <v>2.7000000000000014E-2</v>
      </c>
      <c r="Q22" s="11">
        <v>2.7000000000000015</v>
      </c>
    </row>
    <row r="23" spans="3:17" x14ac:dyDescent="0.25">
      <c r="G23" s="36">
        <v>2.8000000000000014E-2</v>
      </c>
      <c r="Q23" s="11">
        <v>2.8000000000000016</v>
      </c>
    </row>
    <row r="24" spans="3:17" x14ac:dyDescent="0.25">
      <c r="G24" s="36">
        <v>2.9000000000000015E-2</v>
      </c>
      <c r="Q24" s="11">
        <v>2.9000000000000017</v>
      </c>
    </row>
    <row r="25" spans="3:17" x14ac:dyDescent="0.25">
      <c r="G25" s="36">
        <v>3.0000000000000016E-2</v>
      </c>
      <c r="Q25" s="11">
        <v>3.0000000000000018</v>
      </c>
    </row>
    <row r="26" spans="3:17" x14ac:dyDescent="0.25">
      <c r="Q26" s="11">
        <v>3.1000000000000019</v>
      </c>
    </row>
    <row r="27" spans="3:17" x14ac:dyDescent="0.25">
      <c r="Q27" s="11">
        <v>3.200000000000002</v>
      </c>
    </row>
    <row r="28" spans="3:17" x14ac:dyDescent="0.25">
      <c r="Q28" s="11">
        <v>3.300000000000002</v>
      </c>
    </row>
    <row r="29" spans="3:17" x14ac:dyDescent="0.25">
      <c r="Q29" s="11">
        <v>3.4000000000000021</v>
      </c>
    </row>
    <row r="30" spans="3:17" x14ac:dyDescent="0.25">
      <c r="Q30" s="11">
        <v>3.5000000000000022</v>
      </c>
    </row>
    <row r="31" spans="3:17" x14ac:dyDescent="0.25">
      <c r="Q31" s="11">
        <v>3.6000000000000023</v>
      </c>
    </row>
    <row r="32" spans="3:17" x14ac:dyDescent="0.25">
      <c r="Q32" s="11">
        <v>3.7000000000000024</v>
      </c>
    </row>
    <row r="33" spans="13:17" x14ac:dyDescent="0.25">
      <c r="Q33" s="11">
        <v>3.8000000000000025</v>
      </c>
    </row>
    <row r="34" spans="13:17" x14ac:dyDescent="0.25">
      <c r="Q34" s="11">
        <v>3.9000000000000026</v>
      </c>
    </row>
    <row r="35" spans="13:17" x14ac:dyDescent="0.25">
      <c r="Q35" s="11">
        <v>4.0000000000000027</v>
      </c>
    </row>
    <row r="36" spans="13:17" x14ac:dyDescent="0.25">
      <c r="Q36" s="11">
        <v>4.1000000000000023</v>
      </c>
    </row>
    <row r="37" spans="13:17" x14ac:dyDescent="0.25">
      <c r="Q37" s="11">
        <v>4.200000000000002</v>
      </c>
    </row>
    <row r="38" spans="13:17" s="11" customFormat="1" x14ac:dyDescent="0.25">
      <c r="M38"/>
      <c r="Q38" s="11">
        <v>4.3000000000000016</v>
      </c>
    </row>
    <row r="39" spans="13:17" s="11" customFormat="1" x14ac:dyDescent="0.25">
      <c r="M39"/>
      <c r="Q39" s="11">
        <v>4.4000000000000012</v>
      </c>
    </row>
    <row r="40" spans="13:17" s="11" customFormat="1" x14ac:dyDescent="0.25">
      <c r="M40"/>
      <c r="Q40" s="11">
        <v>4.5000000000000009</v>
      </c>
    </row>
    <row r="41" spans="13:17" s="11" customFormat="1" x14ac:dyDescent="0.25">
      <c r="M41"/>
      <c r="Q41" s="11">
        <v>4.6000000000000005</v>
      </c>
    </row>
    <row r="42" spans="13:17" s="11" customFormat="1" x14ac:dyDescent="0.25">
      <c r="M42"/>
      <c r="Q42" s="11">
        <v>4.7</v>
      </c>
    </row>
    <row r="43" spans="13:17" x14ac:dyDescent="0.25">
      <c r="Q43" s="11">
        <v>4.8</v>
      </c>
    </row>
    <row r="44" spans="13:17" x14ac:dyDescent="0.25">
      <c r="Q44" s="11">
        <v>4.8999999999999995</v>
      </c>
    </row>
    <row r="45" spans="13:17" x14ac:dyDescent="0.25">
      <c r="Q45" s="11">
        <v>4.9999999999999991</v>
      </c>
    </row>
    <row r="46" spans="13:17" x14ac:dyDescent="0.25">
      <c r="Q46" s="11">
        <v>5.0999999999999988</v>
      </c>
    </row>
    <row r="47" spans="13:17" x14ac:dyDescent="0.25">
      <c r="Q47" s="11">
        <v>5.1999999999999984</v>
      </c>
    </row>
    <row r="48" spans="13:17" x14ac:dyDescent="0.25">
      <c r="Q48" s="11">
        <v>5.299999999999998</v>
      </c>
    </row>
    <row r="49" spans="17:17" x14ac:dyDescent="0.25">
      <c r="Q49" s="11">
        <v>5.3999999999999977</v>
      </c>
    </row>
    <row r="50" spans="17:17" x14ac:dyDescent="0.25">
      <c r="Q50" s="11">
        <v>5.4999999999999973</v>
      </c>
    </row>
    <row r="51" spans="17:17" x14ac:dyDescent="0.25">
      <c r="Q51" s="11">
        <v>5.599999999999997</v>
      </c>
    </row>
    <row r="52" spans="17:17" x14ac:dyDescent="0.25">
      <c r="Q52" s="11">
        <v>5.6999999999999966</v>
      </c>
    </row>
    <row r="53" spans="17:17" x14ac:dyDescent="0.25">
      <c r="Q53" s="11">
        <v>5.7999999999999963</v>
      </c>
    </row>
    <row r="54" spans="17:17" x14ac:dyDescent="0.25">
      <c r="Q54" s="11">
        <v>5.8999999999999959</v>
      </c>
    </row>
    <row r="55" spans="17:17" x14ac:dyDescent="0.25">
      <c r="Q55" s="11">
        <v>5.9999999999999956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C3:I18"/>
  <sheetViews>
    <sheetView workbookViewId="0">
      <selection activeCell="G23" sqref="G23"/>
    </sheetView>
  </sheetViews>
  <sheetFormatPr defaultRowHeight="15" x14ac:dyDescent="0.25"/>
  <cols>
    <col min="1" max="2" width="9.140625" style="11"/>
    <col min="3" max="3" width="16.42578125" style="11" bestFit="1" customWidth="1"/>
    <col min="4" max="4" width="19.7109375" style="11" bestFit="1" customWidth="1"/>
    <col min="5" max="5" width="10.5703125" style="11" bestFit="1" customWidth="1"/>
    <col min="6" max="6" width="9.140625" style="11"/>
    <col min="7" max="7" width="34.28515625" style="11" bestFit="1" customWidth="1"/>
    <col min="8" max="8" width="14.28515625" style="11" bestFit="1" customWidth="1"/>
    <col min="9" max="16384" width="9.140625" style="11"/>
  </cols>
  <sheetData>
    <row r="3" spans="3:9" x14ac:dyDescent="0.25">
      <c r="C3" s="16" t="s">
        <v>196</v>
      </c>
      <c r="D3" s="16" t="s">
        <v>197</v>
      </c>
      <c r="E3" s="16" t="s">
        <v>198</v>
      </c>
    </row>
    <row r="4" spans="3:9" x14ac:dyDescent="0.25">
      <c r="C4" s="48" t="s">
        <v>199</v>
      </c>
      <c r="D4" s="48" t="s">
        <v>200</v>
      </c>
      <c r="E4" s="54">
        <v>1</v>
      </c>
    </row>
    <row r="5" spans="3:9" x14ac:dyDescent="0.25">
      <c r="C5" s="230" t="s">
        <v>122</v>
      </c>
      <c r="D5" s="48" t="s">
        <v>201</v>
      </c>
      <c r="E5" s="54">
        <v>0.81</v>
      </c>
    </row>
    <row r="6" spans="3:9" x14ac:dyDescent="0.25">
      <c r="C6" s="230"/>
      <c r="D6" s="48" t="s">
        <v>202</v>
      </c>
      <c r="E6" s="54">
        <v>0.19</v>
      </c>
    </row>
    <row r="10" spans="3:9" x14ac:dyDescent="0.25">
      <c r="H10" s="55"/>
    </row>
    <row r="13" spans="3:9" x14ac:dyDescent="0.25">
      <c r="H13" s="55"/>
    </row>
    <row r="16" spans="3:9" x14ac:dyDescent="0.25">
      <c r="H16" s="55"/>
      <c r="I16" s="1"/>
    </row>
    <row r="17" spans="8:9" x14ac:dyDescent="0.25">
      <c r="H17" s="55"/>
      <c r="I17" s="1"/>
    </row>
    <row r="18" spans="8:9" x14ac:dyDescent="0.25">
      <c r="H18" s="55"/>
      <c r="I18" s="1"/>
    </row>
  </sheetData>
  <mergeCells count="1">
    <mergeCell ref="C5:C6"/>
  </mergeCells>
  <pageMargins left="0.7" right="0.7" top="0.75" bottom="0.75" header="0.3" footer="0.3"/>
  <pageSetup orientation="portrait" horizontalDpi="3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C5:Q9"/>
  <sheetViews>
    <sheetView workbookViewId="0"/>
  </sheetViews>
  <sheetFormatPr defaultRowHeight="15" x14ac:dyDescent="0.25"/>
  <cols>
    <col min="1" max="2" width="9.140625" style="11"/>
    <col min="3" max="3" width="31.85546875" style="11" bestFit="1" customWidth="1"/>
    <col min="4" max="4" width="116.140625" style="11" bestFit="1" customWidth="1"/>
    <col min="5" max="16384" width="9.140625" style="11"/>
  </cols>
  <sheetData>
    <row r="5" spans="3:17" x14ac:dyDescent="0.25">
      <c r="C5" s="112" t="s">
        <v>110</v>
      </c>
      <c r="D5" s="112" t="s">
        <v>133</v>
      </c>
      <c r="E5" s="112" t="s">
        <v>231</v>
      </c>
      <c r="F5" s="113"/>
      <c r="G5" s="113"/>
      <c r="H5" s="113"/>
      <c r="I5" s="113"/>
      <c r="J5" s="113"/>
      <c r="K5" s="113"/>
      <c r="L5" s="113"/>
      <c r="M5" s="113"/>
      <c r="N5" s="111"/>
      <c r="O5" s="111"/>
      <c r="P5" s="111"/>
      <c r="Q5" s="111"/>
    </row>
    <row r="6" spans="3:17" x14ac:dyDescent="0.25">
      <c r="C6" s="30" t="s">
        <v>232</v>
      </c>
      <c r="D6" s="30" t="s">
        <v>233</v>
      </c>
      <c r="E6" s="30" t="s">
        <v>234</v>
      </c>
    </row>
    <row r="7" spans="3:17" x14ac:dyDescent="0.25">
      <c r="C7" s="30" t="s">
        <v>235</v>
      </c>
      <c r="D7" s="11" t="s">
        <v>236</v>
      </c>
      <c r="E7" s="30" t="s">
        <v>237</v>
      </c>
    </row>
    <row r="8" spans="3:17" x14ac:dyDescent="0.25">
      <c r="C8" s="11" t="s">
        <v>238</v>
      </c>
      <c r="D8" s="11" t="s">
        <v>236</v>
      </c>
      <c r="E8" s="11" t="s">
        <v>239</v>
      </c>
    </row>
    <row r="9" spans="3:17" x14ac:dyDescent="0.25">
      <c r="C9" s="11" t="s">
        <v>240</v>
      </c>
      <c r="D9" s="11" t="s">
        <v>241</v>
      </c>
      <c r="E9" s="11" t="s">
        <v>242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C5:K54"/>
  <sheetViews>
    <sheetView workbookViewId="0">
      <selection activeCell="G23" sqref="G23"/>
    </sheetView>
  </sheetViews>
  <sheetFormatPr defaultRowHeight="15" x14ac:dyDescent="0.25"/>
  <cols>
    <col min="3" max="3" width="15.42578125" bestFit="1" customWidth="1"/>
  </cols>
  <sheetData>
    <row r="5" spans="3:5" x14ac:dyDescent="0.25">
      <c r="C5" s="16" t="s">
        <v>8</v>
      </c>
      <c r="D5" s="16" t="s">
        <v>69</v>
      </c>
    </row>
    <row r="6" spans="3:5" x14ac:dyDescent="0.25">
      <c r="C6">
        <v>2</v>
      </c>
    </row>
    <row r="7" spans="3:5" x14ac:dyDescent="0.25">
      <c r="C7">
        <v>6</v>
      </c>
      <c r="D7">
        <f>C7-C6</f>
        <v>4</v>
      </c>
    </row>
    <row r="9" spans="3:5" s="11" customFormat="1" x14ac:dyDescent="0.25"/>
    <row r="10" spans="3:5" s="11" customFormat="1" x14ac:dyDescent="0.25">
      <c r="C10" s="16" t="s">
        <v>66</v>
      </c>
      <c r="D10" s="16" t="s">
        <v>68</v>
      </c>
    </row>
    <row r="11" spans="3:5" s="11" customFormat="1" x14ac:dyDescent="0.25">
      <c r="C11">
        <v>1</v>
      </c>
      <c r="D11"/>
    </row>
    <row r="12" spans="3:5" s="11" customFormat="1" x14ac:dyDescent="0.25">
      <c r="C12">
        <v>30</v>
      </c>
      <c r="D12">
        <f>C12-C11</f>
        <v>29</v>
      </c>
    </row>
    <row r="13" spans="3:5" s="11" customFormat="1" x14ac:dyDescent="0.25"/>
    <row r="14" spans="3:5" s="11" customFormat="1" ht="45" x14ac:dyDescent="0.25">
      <c r="C14" s="18" t="s">
        <v>81</v>
      </c>
      <c r="D14" s="17" t="s">
        <v>72</v>
      </c>
      <c r="E14" s="16" t="s">
        <v>73</v>
      </c>
    </row>
    <row r="15" spans="3:5" s="11" customFormat="1" x14ac:dyDescent="0.25">
      <c r="C15" s="16" t="s">
        <v>70</v>
      </c>
      <c r="D15">
        <f>D7/D12</f>
        <v>0.13793103448275862</v>
      </c>
      <c r="E15" s="11">
        <f>-D7/D12</f>
        <v>-0.13793103448275862</v>
      </c>
    </row>
    <row r="16" spans="3:5" s="11" customFormat="1" x14ac:dyDescent="0.25">
      <c r="C16" s="16" t="s">
        <v>71</v>
      </c>
      <c r="D16">
        <f>LN((C7/C6))/(C12-C11)</f>
        <v>3.7883182367865857E-2</v>
      </c>
      <c r="E16">
        <f>LN((C6/C7))/(C12-C11)</f>
        <v>-3.7883182367865857E-2</v>
      </c>
    </row>
    <row r="17" spans="3:11" s="11" customFormat="1" x14ac:dyDescent="0.25"/>
    <row r="18" spans="3:11" s="11" customFormat="1" x14ac:dyDescent="0.25"/>
    <row r="21" spans="3:11" s="11" customFormat="1" ht="30" x14ac:dyDescent="0.25">
      <c r="C21" s="18" t="s">
        <v>66</v>
      </c>
      <c r="D21" s="18" t="s">
        <v>23</v>
      </c>
      <c r="E21" s="18" t="s">
        <v>23</v>
      </c>
      <c r="F21" s="18" t="s">
        <v>23</v>
      </c>
      <c r="G21" s="18" t="s">
        <v>23</v>
      </c>
      <c r="H21" s="18"/>
      <c r="I21" s="18" t="s">
        <v>67</v>
      </c>
    </row>
    <row r="22" spans="3:11" x14ac:dyDescent="0.25">
      <c r="C22">
        <v>1</v>
      </c>
      <c r="D22">
        <v>2</v>
      </c>
      <c r="E22">
        <v>6</v>
      </c>
      <c r="F22">
        <v>2</v>
      </c>
      <c r="G22" s="11">
        <v>6</v>
      </c>
    </row>
    <row r="23" spans="3:11" x14ac:dyDescent="0.25">
      <c r="C23">
        <f>C22+1</f>
        <v>2</v>
      </c>
      <c r="D23">
        <f t="shared" ref="D23:D51" si="0">D22+(($C$7-$D$22)/($C$51-$C$22))</f>
        <v>2.1379310344827585</v>
      </c>
      <c r="E23">
        <f>E22-(($C$7-$D$22)/($C$51-$C$22))</f>
        <v>5.8620689655172411</v>
      </c>
      <c r="F23">
        <f t="shared" ref="F23:F51" si="1">$F$22*(EXP($D$16*(C23-$C$22)))</f>
        <v>2.0772197956852456</v>
      </c>
      <c r="G23" s="11">
        <f>$G$22*(EXP($E$16*(C23-$C$22)))</f>
        <v>5.7769524558383907</v>
      </c>
      <c r="I23">
        <f>(EXP($E$16*(C23-$C$22)))</f>
        <v>0.96282540930639837</v>
      </c>
    </row>
    <row r="24" spans="3:11" x14ac:dyDescent="0.25">
      <c r="C24" s="11">
        <f t="shared" ref="C24:C51" si="2">C23+1</f>
        <v>3</v>
      </c>
      <c r="D24" s="11">
        <f t="shared" si="0"/>
        <v>2.2758620689655169</v>
      </c>
      <c r="E24" s="11">
        <f t="shared" ref="E24:E51" si="3">E23-(($C$7-$D$22)/($C$51-$C$22))</f>
        <v>5.7241379310344822</v>
      </c>
      <c r="F24" s="11">
        <f t="shared" si="1"/>
        <v>2.1574210397933271</v>
      </c>
      <c r="G24" s="11">
        <f t="shared" ref="G24:G51" si="4">$G$22*(EXP($E$16*(C24-$C$22)))</f>
        <v>5.5621966128362024</v>
      </c>
      <c r="I24" s="11">
        <f t="shared" ref="I24:I51" si="5">(EXP($E$16*(C24-$C$22)))</f>
        <v>0.92703276880603369</v>
      </c>
      <c r="K24" s="11"/>
    </row>
    <row r="25" spans="3:11" x14ac:dyDescent="0.25">
      <c r="C25" s="11">
        <f t="shared" si="2"/>
        <v>4</v>
      </c>
      <c r="D25" s="11">
        <f t="shared" si="0"/>
        <v>2.4137931034482754</v>
      </c>
      <c r="E25" s="11">
        <f t="shared" si="3"/>
        <v>5.5862068965517233</v>
      </c>
      <c r="F25" s="11">
        <f t="shared" si="1"/>
        <v>2.2407188457432725</v>
      </c>
      <c r="G25" s="11">
        <f t="shared" si="4"/>
        <v>5.3554242303966788</v>
      </c>
      <c r="I25" s="11">
        <f t="shared" si="5"/>
        <v>0.89257070506611313</v>
      </c>
      <c r="K25" s="11"/>
    </row>
    <row r="26" spans="3:11" x14ac:dyDescent="0.25">
      <c r="C26" s="11">
        <f t="shared" si="2"/>
        <v>5</v>
      </c>
      <c r="D26" s="11">
        <f t="shared" si="0"/>
        <v>2.5517241379310338</v>
      </c>
      <c r="E26" s="11">
        <f t="shared" si="3"/>
        <v>5.4482758620689644</v>
      </c>
      <c r="F26" s="11">
        <f t="shared" si="1"/>
        <v>2.32723277147146</v>
      </c>
      <c r="G26" s="11">
        <f t="shared" si="4"/>
        <v>5.1563385266410862</v>
      </c>
      <c r="I26" s="11">
        <f t="shared" si="5"/>
        <v>0.85938975444018106</v>
      </c>
      <c r="K26" s="11"/>
    </row>
    <row r="27" spans="3:11" x14ac:dyDescent="0.25">
      <c r="C27" s="11">
        <f t="shared" si="2"/>
        <v>6</v>
      </c>
      <c r="D27" s="11">
        <f t="shared" si="0"/>
        <v>2.6896551724137923</v>
      </c>
      <c r="E27" s="11">
        <f t="shared" si="3"/>
        <v>5.3103448275862055</v>
      </c>
      <c r="F27" s="11">
        <f t="shared" si="1"/>
        <v>2.4170869910339774</v>
      </c>
      <c r="G27" s="11">
        <f t="shared" si="4"/>
        <v>4.964653752435555</v>
      </c>
      <c r="I27" s="11">
        <f t="shared" si="5"/>
        <v>0.82744229207259246</v>
      </c>
      <c r="K27" s="11"/>
    </row>
    <row r="28" spans="3:11" x14ac:dyDescent="0.25">
      <c r="C28" s="11">
        <f t="shared" si="2"/>
        <v>7</v>
      </c>
      <c r="D28" s="11">
        <f t="shared" si="0"/>
        <v>2.8275862068965507</v>
      </c>
      <c r="E28" s="11">
        <f t="shared" si="3"/>
        <v>5.1724137931034466</v>
      </c>
      <c r="F28" s="11">
        <f t="shared" si="1"/>
        <v>2.5104104728345318</v>
      </c>
      <c r="G28" s="11">
        <f t="shared" si="4"/>
        <v>4.7800947812533101</v>
      </c>
      <c r="I28" s="11">
        <f t="shared" si="5"/>
        <v>0.79668246354221839</v>
      </c>
      <c r="K28" s="11"/>
    </row>
    <row r="29" spans="3:11" x14ac:dyDescent="0.25">
      <c r="C29" s="11">
        <f t="shared" si="2"/>
        <v>8</v>
      </c>
      <c r="D29" s="11">
        <f t="shared" si="0"/>
        <v>2.9655172413793092</v>
      </c>
      <c r="E29" s="11">
        <f t="shared" si="3"/>
        <v>5.0344827586206877</v>
      </c>
      <c r="F29" s="11">
        <f t="shared" si="1"/>
        <v>2.6073371647337238</v>
      </c>
      <c r="G29" s="11">
        <f t="shared" si="4"/>
        <v>4.6023967142835973</v>
      </c>
      <c r="I29" s="11">
        <f t="shared" si="5"/>
        <v>0.76706611904726618</v>
      </c>
    </row>
    <row r="30" spans="3:11" x14ac:dyDescent="0.25">
      <c r="C30" s="11">
        <f t="shared" si="2"/>
        <v>9</v>
      </c>
      <c r="D30" s="11">
        <f t="shared" si="0"/>
        <v>3.1034482758620676</v>
      </c>
      <c r="E30" s="11">
        <f t="shared" si="3"/>
        <v>4.8965517241379288</v>
      </c>
      <c r="F30" s="11">
        <f t="shared" si="1"/>
        <v>2.7080061863053668</v>
      </c>
      <c r="G30" s="11">
        <f t="shared" si="4"/>
        <v>4.431304500220528</v>
      </c>
      <c r="I30" s="11">
        <f t="shared" si="5"/>
        <v>0.73855075003675463</v>
      </c>
    </row>
    <row r="31" spans="3:11" x14ac:dyDescent="0.25">
      <c r="C31" s="11">
        <f t="shared" si="2"/>
        <v>10</v>
      </c>
      <c r="D31" s="11">
        <f t="shared" si="0"/>
        <v>3.2413793103448261</v>
      </c>
      <c r="E31" s="11">
        <f t="shared" si="3"/>
        <v>4.7586206896551699</v>
      </c>
      <c r="F31" s="11">
        <f t="shared" si="1"/>
        <v>2.8125620285158077</v>
      </c>
      <c r="G31" s="11">
        <f t="shared" si="4"/>
        <v>4.2665725691861152</v>
      </c>
      <c r="I31" s="11">
        <f t="shared" si="5"/>
        <v>0.71109542819768579</v>
      </c>
    </row>
    <row r="32" spans="3:11" x14ac:dyDescent="0.25">
      <c r="C32" s="11">
        <f t="shared" si="2"/>
        <v>11</v>
      </c>
      <c r="D32" s="11">
        <f t="shared" si="0"/>
        <v>3.3793103448275845</v>
      </c>
      <c r="E32" s="11">
        <f t="shared" si="3"/>
        <v>4.620689655172411</v>
      </c>
      <c r="F32" s="11">
        <f t="shared" si="1"/>
        <v>2.921154761112843</v>
      </c>
      <c r="G32" s="11">
        <f t="shared" si="4"/>
        <v>4.1079644802620727</v>
      </c>
      <c r="I32" s="11">
        <f t="shared" si="5"/>
        <v>0.68466074671034549</v>
      </c>
    </row>
    <row r="33" spans="3:9" x14ac:dyDescent="0.25">
      <c r="C33" s="11">
        <f t="shared" si="2"/>
        <v>12</v>
      </c>
      <c r="D33" s="11">
        <f t="shared" si="0"/>
        <v>3.517241379310343</v>
      </c>
      <c r="E33" s="11">
        <f t="shared" si="3"/>
        <v>4.4827586206896521</v>
      </c>
      <c r="F33" s="11">
        <f t="shared" si="1"/>
        <v>3.0339402480219015</v>
      </c>
      <c r="G33" s="11">
        <f t="shared" si="4"/>
        <v>3.9552525821244764</v>
      </c>
      <c r="I33" s="11">
        <f t="shared" si="5"/>
        <v>0.65920876368741277</v>
      </c>
    </row>
    <row r="34" spans="3:9" x14ac:dyDescent="0.25">
      <c r="C34" s="11">
        <f t="shared" si="2"/>
        <v>13</v>
      </c>
      <c r="D34" s="11">
        <f t="shared" si="0"/>
        <v>3.6551724137931014</v>
      </c>
      <c r="E34" s="11">
        <f t="shared" si="3"/>
        <v>4.3448275862068932</v>
      </c>
      <c r="F34" s="11">
        <f t="shared" si="1"/>
        <v>3.1510803710586486</v>
      </c>
      <c r="G34" s="11">
        <f t="shared" si="4"/>
        <v>3.8082176862941886</v>
      </c>
      <c r="I34" s="11">
        <f t="shared" si="5"/>
        <v>0.63470294771569813</v>
      </c>
    </row>
    <row r="35" spans="3:9" x14ac:dyDescent="0.25">
      <c r="C35" s="11">
        <f t="shared" si="2"/>
        <v>14</v>
      </c>
      <c r="D35" s="11">
        <f t="shared" si="0"/>
        <v>3.7931034482758599</v>
      </c>
      <c r="E35" s="11">
        <f t="shared" si="3"/>
        <v>4.2068965517241343</v>
      </c>
      <c r="F35" s="11">
        <f t="shared" si="1"/>
        <v>3.2727432622791173</v>
      </c>
      <c r="G35" s="11">
        <f t="shared" si="4"/>
        <v>3.6666487525340674</v>
      </c>
      <c r="I35" s="11">
        <f t="shared" si="5"/>
        <v>0.61110812542234461</v>
      </c>
    </row>
    <row r="36" spans="3:9" x14ac:dyDescent="0.25">
      <c r="C36" s="11">
        <f t="shared" si="2"/>
        <v>15</v>
      </c>
      <c r="D36" s="11">
        <f t="shared" si="0"/>
        <v>3.9310344827586183</v>
      </c>
      <c r="E36" s="11">
        <f t="shared" si="3"/>
        <v>4.0689655172413755</v>
      </c>
      <c r="F36" s="11">
        <f t="shared" si="1"/>
        <v>3.3991035453008465</v>
      </c>
      <c r="G36" s="11">
        <f t="shared" si="4"/>
        <v>3.5303425859414088</v>
      </c>
      <c r="I36" s="11">
        <f t="shared" si="5"/>
        <v>0.5883904309902348</v>
      </c>
    </row>
    <row r="37" spans="3:9" x14ac:dyDescent="0.25">
      <c r="C37" s="11">
        <f t="shared" si="2"/>
        <v>16</v>
      </c>
      <c r="D37" s="11">
        <f t="shared" si="0"/>
        <v>4.0689655172413772</v>
      </c>
      <c r="E37" s="11">
        <f t="shared" si="3"/>
        <v>3.931034482758617</v>
      </c>
      <c r="F37" s="11">
        <f t="shared" si="1"/>
        <v>3.5303425859414093</v>
      </c>
      <c r="G37" s="11">
        <f t="shared" si="4"/>
        <v>3.3991035453008456</v>
      </c>
      <c r="I37" s="11">
        <f t="shared" si="5"/>
        <v>0.56651725755014093</v>
      </c>
    </row>
    <row r="38" spans="3:9" x14ac:dyDescent="0.25">
      <c r="C38" s="11">
        <f t="shared" si="2"/>
        <v>17</v>
      </c>
      <c r="D38" s="11">
        <f t="shared" si="0"/>
        <v>4.2068965517241361</v>
      </c>
      <c r="E38" s="11">
        <f t="shared" si="3"/>
        <v>3.7931034482758585</v>
      </c>
      <c r="F38" s="11">
        <f t="shared" si="1"/>
        <v>3.6666487525340679</v>
      </c>
      <c r="G38" s="11">
        <f t="shared" si="4"/>
        <v>3.2727432622791168</v>
      </c>
      <c r="I38" s="11">
        <f t="shared" si="5"/>
        <v>0.54545721037985284</v>
      </c>
    </row>
    <row r="39" spans="3:9" x14ac:dyDescent="0.25">
      <c r="C39" s="11">
        <f t="shared" si="2"/>
        <v>18</v>
      </c>
      <c r="D39" s="11">
        <f t="shared" si="0"/>
        <v>4.344827586206895</v>
      </c>
      <c r="E39" s="11">
        <f t="shared" si="3"/>
        <v>3.6551724137931001</v>
      </c>
      <c r="F39" s="11">
        <f t="shared" si="1"/>
        <v>3.808217686294189</v>
      </c>
      <c r="G39" s="11">
        <f t="shared" si="4"/>
        <v>3.1510803710586481</v>
      </c>
      <c r="I39" s="11">
        <f t="shared" si="5"/>
        <v>0.52518006184310806</v>
      </c>
    </row>
    <row r="40" spans="3:9" x14ac:dyDescent="0.25">
      <c r="C40" s="11">
        <f t="shared" si="2"/>
        <v>19</v>
      </c>
      <c r="D40" s="11">
        <f t="shared" si="0"/>
        <v>4.4827586206896539</v>
      </c>
      <c r="E40" s="11">
        <f t="shared" si="3"/>
        <v>3.5172413793103416</v>
      </c>
      <c r="F40" s="11">
        <f t="shared" si="1"/>
        <v>3.9552525821244773</v>
      </c>
      <c r="G40" s="11">
        <f t="shared" si="4"/>
        <v>3.0339402480219011</v>
      </c>
      <c r="I40" s="11">
        <f t="shared" si="5"/>
        <v>0.50565670800365015</v>
      </c>
    </row>
    <row r="41" spans="3:9" x14ac:dyDescent="0.25">
      <c r="C41" s="11">
        <f t="shared" si="2"/>
        <v>20</v>
      </c>
      <c r="D41" s="11">
        <f t="shared" si="0"/>
        <v>4.6206896551724128</v>
      </c>
      <c r="E41" s="11">
        <f t="shared" si="3"/>
        <v>3.3793103448275832</v>
      </c>
      <c r="F41" s="11">
        <f t="shared" si="1"/>
        <v>4.1079644802620736</v>
      </c>
      <c r="G41" s="11">
        <f t="shared" si="4"/>
        <v>2.9211547611128426</v>
      </c>
      <c r="I41" s="11">
        <f t="shared" si="5"/>
        <v>0.48685912685214044</v>
      </c>
    </row>
    <row r="42" spans="3:9" x14ac:dyDescent="0.25">
      <c r="C42" s="11">
        <f t="shared" si="2"/>
        <v>21</v>
      </c>
      <c r="D42" s="11">
        <f t="shared" si="0"/>
        <v>4.7586206896551717</v>
      </c>
      <c r="E42" s="11">
        <f t="shared" si="3"/>
        <v>3.2413793103448247</v>
      </c>
      <c r="F42" s="11">
        <f t="shared" si="1"/>
        <v>4.266572569186116</v>
      </c>
      <c r="G42" s="11">
        <f t="shared" si="4"/>
        <v>2.8125620285158073</v>
      </c>
      <c r="I42" s="11">
        <f t="shared" si="5"/>
        <v>0.46876033808596784</v>
      </c>
    </row>
    <row r="43" spans="3:9" x14ac:dyDescent="0.25">
      <c r="C43" s="11">
        <f t="shared" si="2"/>
        <v>22</v>
      </c>
      <c r="D43" s="11">
        <f t="shared" si="0"/>
        <v>4.8965517241379306</v>
      </c>
      <c r="E43" s="11">
        <f t="shared" si="3"/>
        <v>3.1034482758620663</v>
      </c>
      <c r="F43" s="11">
        <f t="shared" si="1"/>
        <v>4.431304500220528</v>
      </c>
      <c r="G43" s="11">
        <f t="shared" si="4"/>
        <v>2.7080061863053659</v>
      </c>
      <c r="I43" s="11">
        <f t="shared" si="5"/>
        <v>0.45133436438422769</v>
      </c>
    </row>
    <row r="44" spans="3:9" x14ac:dyDescent="0.25">
      <c r="C44" s="11">
        <f t="shared" si="2"/>
        <v>23</v>
      </c>
      <c r="D44" s="11">
        <f t="shared" si="0"/>
        <v>5.0344827586206895</v>
      </c>
      <c r="E44" s="11">
        <f t="shared" si="3"/>
        <v>2.9655172413793078</v>
      </c>
      <c r="F44" s="11">
        <f t="shared" si="1"/>
        <v>4.6023967142835982</v>
      </c>
      <c r="G44" s="11">
        <f t="shared" si="4"/>
        <v>2.6073371647337229</v>
      </c>
      <c r="I44" s="11">
        <f t="shared" si="5"/>
        <v>0.43455619412228719</v>
      </c>
    </row>
    <row r="45" spans="3:9" x14ac:dyDescent="0.25">
      <c r="C45" s="11">
        <f t="shared" si="2"/>
        <v>24</v>
      </c>
      <c r="D45" s="11">
        <f t="shared" si="0"/>
        <v>5.1724137931034484</v>
      </c>
      <c r="E45" s="11">
        <f t="shared" si="3"/>
        <v>2.8275862068965494</v>
      </c>
      <c r="F45" s="11">
        <f t="shared" si="1"/>
        <v>4.780094781253311</v>
      </c>
      <c r="G45" s="11">
        <f t="shared" si="4"/>
        <v>2.5104104728345318</v>
      </c>
      <c r="I45" s="11">
        <f t="shared" si="5"/>
        <v>0.41840174547242193</v>
      </c>
    </row>
    <row r="46" spans="3:9" x14ac:dyDescent="0.25">
      <c r="C46" s="11">
        <f t="shared" si="2"/>
        <v>25</v>
      </c>
      <c r="D46" s="11">
        <f t="shared" si="0"/>
        <v>5.3103448275862073</v>
      </c>
      <c r="E46" s="11">
        <f t="shared" si="3"/>
        <v>2.6896551724137909</v>
      </c>
      <c r="F46" s="11">
        <f t="shared" si="1"/>
        <v>4.9646537524355558</v>
      </c>
      <c r="G46" s="11">
        <f t="shared" si="4"/>
        <v>2.417086991033977</v>
      </c>
      <c r="I46" s="11">
        <f t="shared" si="5"/>
        <v>0.40284783183899614</v>
      </c>
    </row>
    <row r="47" spans="3:9" x14ac:dyDescent="0.25">
      <c r="C47" s="11">
        <f t="shared" si="2"/>
        <v>26</v>
      </c>
      <c r="D47" s="11">
        <f t="shared" si="0"/>
        <v>5.4482758620689662</v>
      </c>
      <c r="E47" s="11">
        <f t="shared" si="3"/>
        <v>2.5517241379310325</v>
      </c>
      <c r="F47" s="11">
        <f t="shared" si="1"/>
        <v>5.156338526641087</v>
      </c>
      <c r="G47" s="11">
        <f t="shared" si="4"/>
        <v>2.3272327714714596</v>
      </c>
      <c r="I47" s="11">
        <f t="shared" si="5"/>
        <v>0.38787212857857661</v>
      </c>
    </row>
    <row r="48" spans="3:9" x14ac:dyDescent="0.25">
      <c r="C48" s="11">
        <f t="shared" si="2"/>
        <v>27</v>
      </c>
      <c r="D48" s="11">
        <f t="shared" si="0"/>
        <v>5.5862068965517251</v>
      </c>
      <c r="E48" s="11">
        <f t="shared" si="3"/>
        <v>2.413793103448274</v>
      </c>
      <c r="F48" s="11">
        <f t="shared" si="1"/>
        <v>5.3554242303966797</v>
      </c>
      <c r="G48" s="11">
        <f t="shared" si="4"/>
        <v>2.2407188457432721</v>
      </c>
      <c r="I48" s="11">
        <f t="shared" si="5"/>
        <v>0.37345314095721205</v>
      </c>
    </row>
    <row r="49" spans="3:9" x14ac:dyDescent="0.25">
      <c r="C49" s="11">
        <f t="shared" si="2"/>
        <v>28</v>
      </c>
      <c r="D49" s="11">
        <f t="shared" si="0"/>
        <v>5.724137931034484</v>
      </c>
      <c r="E49" s="11">
        <f t="shared" si="3"/>
        <v>2.2758620689655156</v>
      </c>
      <c r="F49" s="11">
        <f t="shared" si="1"/>
        <v>5.5621966128362033</v>
      </c>
      <c r="G49" s="11">
        <f t="shared" si="4"/>
        <v>2.1574210397933262</v>
      </c>
      <c r="I49" s="11">
        <f t="shared" si="5"/>
        <v>0.35957017329888774</v>
      </c>
    </row>
    <row r="50" spans="3:9" x14ac:dyDescent="0.25">
      <c r="C50" s="11">
        <f t="shared" si="2"/>
        <v>29</v>
      </c>
      <c r="D50" s="11">
        <f t="shared" si="0"/>
        <v>5.8620689655172429</v>
      </c>
      <c r="E50" s="11">
        <f t="shared" si="3"/>
        <v>2.1379310344827571</v>
      </c>
      <c r="F50" s="11">
        <f t="shared" si="1"/>
        <v>5.7769524558383916</v>
      </c>
      <c r="G50" s="11">
        <f t="shared" si="4"/>
        <v>2.0772197956852452</v>
      </c>
      <c r="I50" s="11">
        <f t="shared" si="5"/>
        <v>0.34620329928087423</v>
      </c>
    </row>
    <row r="51" spans="3:9" x14ac:dyDescent="0.25">
      <c r="C51" s="11">
        <f t="shared" si="2"/>
        <v>30</v>
      </c>
      <c r="D51" s="11">
        <f t="shared" si="0"/>
        <v>6.0000000000000018</v>
      </c>
      <c r="E51" s="11">
        <f t="shared" si="3"/>
        <v>1.9999999999999984</v>
      </c>
      <c r="F51" s="11">
        <f t="shared" si="1"/>
        <v>6.0000000000000009</v>
      </c>
      <c r="G51" s="11">
        <f t="shared" si="4"/>
        <v>2</v>
      </c>
      <c r="I51" s="11">
        <f t="shared" si="5"/>
        <v>0.33333333333333331</v>
      </c>
    </row>
    <row r="52" spans="3:9" x14ac:dyDescent="0.25">
      <c r="C52" s="11"/>
      <c r="D52" s="11"/>
      <c r="E52" s="11"/>
      <c r="F52" s="11"/>
      <c r="G52" s="11"/>
      <c r="I52" s="11"/>
    </row>
    <row r="53" spans="3:9" x14ac:dyDescent="0.25">
      <c r="C53" s="11"/>
      <c r="D53" s="11"/>
      <c r="E53" s="11"/>
      <c r="F53" s="11"/>
      <c r="G53" s="11"/>
      <c r="I53" s="11"/>
    </row>
    <row r="54" spans="3:9" x14ac:dyDescent="0.25">
      <c r="C54" s="11"/>
      <c r="D54" s="11"/>
      <c r="E54" s="11"/>
      <c r="F54" s="11"/>
      <c r="G54" s="11"/>
      <c r="I54" s="11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K74"/>
  <sheetViews>
    <sheetView workbookViewId="0">
      <selection activeCell="G23" sqref="G23"/>
    </sheetView>
  </sheetViews>
  <sheetFormatPr defaultRowHeight="15" x14ac:dyDescent="0.25"/>
  <cols>
    <col min="1" max="1" width="31.85546875" customWidth="1"/>
    <col min="3" max="3" width="11" customWidth="1"/>
    <col min="5" max="5" width="12" bestFit="1" customWidth="1"/>
    <col min="6" max="6" width="10" bestFit="1" customWidth="1"/>
    <col min="8" max="8" width="10" bestFit="1" customWidth="1"/>
  </cols>
  <sheetData>
    <row r="1" spans="1:13" x14ac:dyDescent="0.25">
      <c r="A1" t="s">
        <v>18</v>
      </c>
    </row>
    <row r="2" spans="1:13" x14ac:dyDescent="0.25">
      <c r="A2" t="s">
        <v>19</v>
      </c>
    </row>
    <row r="4" spans="1:13" x14ac:dyDescent="0.25">
      <c r="C4" t="s">
        <v>0</v>
      </c>
      <c r="M4" s="23" t="s">
        <v>63</v>
      </c>
    </row>
    <row r="6" spans="1:13" x14ac:dyDescent="0.25">
      <c r="C6" t="s">
        <v>7</v>
      </c>
      <c r="D6" t="s">
        <v>1</v>
      </c>
      <c r="E6" t="s">
        <v>2</v>
      </c>
      <c r="F6" t="s">
        <v>3</v>
      </c>
      <c r="G6" t="s">
        <v>4</v>
      </c>
      <c r="H6" t="s">
        <v>5</v>
      </c>
      <c r="I6" t="s">
        <v>6</v>
      </c>
      <c r="J6" t="s">
        <v>10</v>
      </c>
    </row>
    <row r="7" spans="1:13" x14ac:dyDescent="0.25">
      <c r="A7" t="s">
        <v>20</v>
      </c>
      <c r="C7">
        <v>28.586790000000001</v>
      </c>
      <c r="D7">
        <v>0.68912899999999999</v>
      </c>
      <c r="E7">
        <v>10.27355</v>
      </c>
      <c r="F7">
        <v>1.43E-5</v>
      </c>
      <c r="G7">
        <v>2.7139E-2</v>
      </c>
      <c r="H7">
        <v>9.4499999999999998E-4</v>
      </c>
      <c r="I7">
        <v>3.0450999999999999E-2</v>
      </c>
      <c r="J7">
        <v>1.4</v>
      </c>
    </row>
    <row r="10" spans="1:13" x14ac:dyDescent="0.25">
      <c r="B10" s="23" t="s">
        <v>64</v>
      </c>
    </row>
    <row r="11" spans="1:13" x14ac:dyDescent="0.25">
      <c r="A11" t="s">
        <v>21</v>
      </c>
    </row>
    <row r="12" spans="1:13" x14ac:dyDescent="0.25">
      <c r="A12" t="s">
        <v>22</v>
      </c>
      <c r="B12">
        <v>60</v>
      </c>
    </row>
    <row r="13" spans="1:13" x14ac:dyDescent="0.25">
      <c r="A13" t="s">
        <v>23</v>
      </c>
      <c r="B13">
        <v>6</v>
      </c>
    </row>
    <row r="14" spans="1:13" x14ac:dyDescent="0.25">
      <c r="A14" t="s">
        <v>24</v>
      </c>
      <c r="B14">
        <f>C7*((D7+(E7/B12)+(F7*(B12^2)))+(G7*B13)+(H7*(B13^2))+(I7*J7))</f>
        <v>32.912549733050994</v>
      </c>
    </row>
    <row r="16" spans="1:13" x14ac:dyDescent="0.25">
      <c r="A16" t="s">
        <v>25</v>
      </c>
    </row>
    <row r="17" spans="1:37" x14ac:dyDescent="0.25">
      <c r="A17" t="s">
        <v>22</v>
      </c>
      <c r="B17">
        <v>80</v>
      </c>
    </row>
    <row r="18" spans="1:37" x14ac:dyDescent="0.25">
      <c r="A18" t="s">
        <v>23</v>
      </c>
      <c r="B18">
        <v>2</v>
      </c>
    </row>
    <row r="19" spans="1:37" x14ac:dyDescent="0.25">
      <c r="A19" t="s">
        <v>26</v>
      </c>
      <c r="B19">
        <f>C7*((D7+(E7/B17)+(F7*(B17^2)))+(G7*B18)+(H7*(B18^2))+(I7*J7))</f>
        <v>28.865733464792257</v>
      </c>
    </row>
    <row r="21" spans="1:37" s="11" customFormat="1" x14ac:dyDescent="0.25">
      <c r="A21" t="s">
        <v>53</v>
      </c>
      <c r="B21">
        <f>B14-B19</f>
        <v>4.0468162682587376</v>
      </c>
    </row>
    <row r="23" spans="1:37" s="11" customFormat="1" x14ac:dyDescent="0.25">
      <c r="A23" s="11" t="s">
        <v>78</v>
      </c>
    </row>
    <row r="24" spans="1:37" x14ac:dyDescent="0.25">
      <c r="A24" s="11" t="s">
        <v>75</v>
      </c>
      <c r="B24">
        <v>5</v>
      </c>
    </row>
    <row r="25" spans="1:37" s="11" customFormat="1" x14ac:dyDescent="0.25">
      <c r="A25" s="11" t="s">
        <v>76</v>
      </c>
      <c r="B25" s="11">
        <v>800</v>
      </c>
    </row>
    <row r="26" spans="1:37" s="11" customFormat="1" x14ac:dyDescent="0.25">
      <c r="A26" s="11" t="s">
        <v>77</v>
      </c>
      <c r="B26" s="14">
        <v>0.02</v>
      </c>
    </row>
    <row r="27" spans="1:37" s="11" customFormat="1" x14ac:dyDescent="0.25">
      <c r="A27" s="11" t="s">
        <v>80</v>
      </c>
      <c r="B27" s="14">
        <v>7.0000000000000007E-2</v>
      </c>
    </row>
    <row r="28" spans="1:37" s="11" customFormat="1" x14ac:dyDescent="0.25"/>
    <row r="29" spans="1:37" s="11" customFormat="1" x14ac:dyDescent="0.25"/>
    <row r="31" spans="1:37" x14ac:dyDescent="0.25">
      <c r="A31" t="s">
        <v>65</v>
      </c>
      <c r="B31">
        <v>1</v>
      </c>
      <c r="C31">
        <f>B31+1</f>
        <v>2</v>
      </c>
      <c r="D31" s="11">
        <f t="shared" ref="D31:AE31" si="0">C31+1</f>
        <v>3</v>
      </c>
      <c r="E31" s="11">
        <f t="shared" si="0"/>
        <v>4</v>
      </c>
      <c r="F31" s="11">
        <f t="shared" si="0"/>
        <v>5</v>
      </c>
      <c r="G31" s="11">
        <f t="shared" si="0"/>
        <v>6</v>
      </c>
      <c r="H31" s="11">
        <f t="shared" si="0"/>
        <v>7</v>
      </c>
      <c r="I31" s="11">
        <f t="shared" si="0"/>
        <v>8</v>
      </c>
      <c r="J31" s="11">
        <f t="shared" si="0"/>
        <v>9</v>
      </c>
      <c r="K31" s="11">
        <f t="shared" si="0"/>
        <v>10</v>
      </c>
      <c r="L31" s="11">
        <f t="shared" si="0"/>
        <v>11</v>
      </c>
      <c r="M31" s="11">
        <f t="shared" si="0"/>
        <v>12</v>
      </c>
      <c r="N31" s="11">
        <f t="shared" si="0"/>
        <v>13</v>
      </c>
      <c r="O31" s="11">
        <f t="shared" si="0"/>
        <v>14</v>
      </c>
      <c r="P31" s="11">
        <f t="shared" si="0"/>
        <v>15</v>
      </c>
      <c r="Q31" s="11">
        <f t="shared" si="0"/>
        <v>16</v>
      </c>
      <c r="R31" s="11">
        <f t="shared" si="0"/>
        <v>17</v>
      </c>
      <c r="S31" s="11">
        <f t="shared" si="0"/>
        <v>18</v>
      </c>
      <c r="T31" s="11">
        <f t="shared" si="0"/>
        <v>19</v>
      </c>
      <c r="U31" s="11">
        <f t="shared" si="0"/>
        <v>20</v>
      </c>
      <c r="V31" s="11">
        <f t="shared" si="0"/>
        <v>21</v>
      </c>
      <c r="W31" s="11">
        <f t="shared" si="0"/>
        <v>22</v>
      </c>
      <c r="X31" s="11">
        <f t="shared" si="0"/>
        <v>23</v>
      </c>
      <c r="Y31" s="11">
        <f t="shared" si="0"/>
        <v>24</v>
      </c>
      <c r="Z31" s="11">
        <f t="shared" si="0"/>
        <v>25</v>
      </c>
      <c r="AA31" s="11">
        <f t="shared" si="0"/>
        <v>26</v>
      </c>
      <c r="AB31" s="11">
        <f t="shared" si="0"/>
        <v>27</v>
      </c>
      <c r="AC31" s="11">
        <f t="shared" si="0"/>
        <v>28</v>
      </c>
      <c r="AD31" s="11">
        <f t="shared" si="0"/>
        <v>29</v>
      </c>
      <c r="AE31" s="11">
        <f t="shared" si="0"/>
        <v>30</v>
      </c>
      <c r="AF31" s="11"/>
      <c r="AG31" s="11"/>
      <c r="AH31" s="11"/>
      <c r="AI31" s="11"/>
      <c r="AJ31" s="11"/>
      <c r="AK31" s="11"/>
    </row>
    <row r="32" spans="1:37" x14ac:dyDescent="0.25">
      <c r="A32" t="s">
        <v>74</v>
      </c>
      <c r="B32">
        <v>1</v>
      </c>
      <c r="C32">
        <f>'VOC - IRI change over time'!I23</f>
        <v>0.96282540930639837</v>
      </c>
      <c r="D32" s="11">
        <f>'VOC - IRI change over time'!I24</f>
        <v>0.92703276880603369</v>
      </c>
      <c r="E32" s="11">
        <f>'VOC - IRI change over time'!I25</f>
        <v>0.89257070506611313</v>
      </c>
      <c r="F32" s="11">
        <f>'VOC - IRI change over time'!I26</f>
        <v>0.85938975444018106</v>
      </c>
      <c r="G32" s="11">
        <f>'VOC - IRI change over time'!I27</f>
        <v>0.82744229207259246</v>
      </c>
      <c r="H32" s="11">
        <f>'VOC - IRI change over time'!I28</f>
        <v>0.79668246354221839</v>
      </c>
      <c r="I32" s="11">
        <f>'VOC - IRI change over time'!I29</f>
        <v>0.76706611904726618</v>
      </c>
      <c r="J32" s="11">
        <f>'VOC - IRI change over time'!I30</f>
        <v>0.73855075003675463</v>
      </c>
      <c r="K32" s="11">
        <f>'VOC - IRI change over time'!I31</f>
        <v>0.71109542819768579</v>
      </c>
      <c r="L32" s="11">
        <f>'VOC - IRI change over time'!I32</f>
        <v>0.68466074671034549</v>
      </c>
      <c r="M32" s="11">
        <f>'VOC - IRI change over time'!I33</f>
        <v>0.65920876368741277</v>
      </c>
      <c r="N32" s="11">
        <f>'VOC - IRI change over time'!I34</f>
        <v>0.63470294771569813</v>
      </c>
      <c r="O32" s="11">
        <f>'VOC - IRI change over time'!I35</f>
        <v>0.61110812542234461</v>
      </c>
      <c r="P32" s="11">
        <f>'VOC - IRI change over time'!I36</f>
        <v>0.5883904309902348</v>
      </c>
      <c r="Q32" s="11">
        <f>'VOC - IRI change over time'!I37</f>
        <v>0.56651725755014093</v>
      </c>
      <c r="R32" s="11">
        <f>'VOC - IRI change over time'!I38</f>
        <v>0.54545721037985284</v>
      </c>
      <c r="S32" s="11">
        <f>'VOC - IRI change over time'!I39</f>
        <v>0.52518006184310806</v>
      </c>
      <c r="T32" s="11">
        <f>'VOC - IRI change over time'!I40</f>
        <v>0.50565670800365015</v>
      </c>
      <c r="U32" s="11">
        <f>'VOC - IRI change over time'!I41</f>
        <v>0.48685912685214044</v>
      </c>
      <c r="V32" s="11">
        <f>'VOC - IRI change over time'!I42</f>
        <v>0.46876033808596784</v>
      </c>
      <c r="W32" s="11">
        <f>'VOC - IRI change over time'!I43</f>
        <v>0.45133436438422769</v>
      </c>
      <c r="X32" s="11">
        <f>'VOC - IRI change over time'!I44</f>
        <v>0.43455619412228719</v>
      </c>
      <c r="Y32" s="11">
        <f>'VOC - IRI change over time'!I45</f>
        <v>0.41840174547242193</v>
      </c>
      <c r="Z32" s="11">
        <f>'VOC - IRI change over time'!I46</f>
        <v>0.40284783183899614</v>
      </c>
      <c r="AA32" s="11">
        <f>'VOC - IRI change over time'!I47</f>
        <v>0.38787212857857661</v>
      </c>
      <c r="AB32" s="11">
        <f>'VOC - IRI change over time'!I48</f>
        <v>0.37345314095721205</v>
      </c>
      <c r="AC32" s="11">
        <f>'VOC - IRI change over time'!I49</f>
        <v>0.35957017329888774</v>
      </c>
      <c r="AD32" s="11">
        <f>'VOC - IRI change over time'!I50</f>
        <v>0.34620329928087423</v>
      </c>
      <c r="AE32" s="11">
        <f>'VOC - IRI change over time'!I51</f>
        <v>0.33333333333333331</v>
      </c>
      <c r="AF32" s="11"/>
      <c r="AG32" s="11"/>
      <c r="AH32" s="11"/>
    </row>
    <row r="33" spans="1:34" x14ac:dyDescent="0.25">
      <c r="A33" s="11" t="s">
        <v>53</v>
      </c>
      <c r="B33">
        <f>$B$21*B32</f>
        <v>4.0468162682587376</v>
      </c>
      <c r="C33" s="11">
        <f>$B$21*C32</f>
        <v>3.8963775298740106</v>
      </c>
      <c r="D33" s="11">
        <f t="shared" ref="D33:AE33" si="1">$B$21*D32</f>
        <v>3.7515312900131983</v>
      </c>
      <c r="E33" s="11">
        <f t="shared" si="1"/>
        <v>3.6120696498327183</v>
      </c>
      <c r="F33" s="11">
        <f t="shared" si="1"/>
        <v>3.4777924390434065</v>
      </c>
      <c r="G33" s="11">
        <f t="shared" si="1"/>
        <v>3.3485069286046651</v>
      </c>
      <c r="H33" s="11">
        <f t="shared" si="1"/>
        <v>3.2240275540990981</v>
      </c>
      <c r="I33" s="11">
        <f t="shared" si="1"/>
        <v>3.1041756493905703</v>
      </c>
      <c r="J33" s="11">
        <f t="shared" si="1"/>
        <v>2.9887791901834313</v>
      </c>
      <c r="K33" s="11">
        <f>$B$21*K32</f>
        <v>2.8776725471148077</v>
      </c>
      <c r="L33" s="11">
        <f t="shared" si="1"/>
        <v>2.770696248025601</v>
      </c>
      <c r="M33" s="11">
        <f t="shared" si="1"/>
        <v>2.6676967490689516</v>
      </c>
      <c r="N33" s="11">
        <f t="shared" si="1"/>
        <v>2.5685262143276621</v>
      </c>
      <c r="O33" s="11">
        <f t="shared" si="1"/>
        <v>2.4730423036242453</v>
      </c>
      <c r="P33" s="11">
        <f t="shared" si="1"/>
        <v>2.3811079682190521</v>
      </c>
      <c r="Q33" s="11">
        <f t="shared" si="1"/>
        <v>2.2925912541032356</v>
      </c>
      <c r="R33" s="11">
        <f t="shared" si="1"/>
        <v>2.2073651126042173</v>
      </c>
      <c r="S33" s="11">
        <f t="shared" si="1"/>
        <v>2.1253072180318195</v>
      </c>
      <c r="T33" s="11">
        <f t="shared" si="1"/>
        <v>2.0462997921033295</v>
      </c>
      <c r="U33" s="11">
        <f t="shared" si="1"/>
        <v>1.9702294348954863</v>
      </c>
      <c r="V33" s="11">
        <f t="shared" si="1"/>
        <v>1.8969869620807607</v>
      </c>
      <c r="W33" s="11">
        <f t="shared" si="1"/>
        <v>1.8264672482143096</v>
      </c>
      <c r="X33" s="11">
        <f t="shared" si="1"/>
        <v>1.7585690758466739</v>
      </c>
      <c r="Y33" s="11">
        <f t="shared" si="1"/>
        <v>1.6931949902456487</v>
      </c>
      <c r="Z33" s="11">
        <f t="shared" si="1"/>
        <v>1.6302511595188098</v>
      </c>
      <c r="AA33" s="11">
        <f t="shared" si="1"/>
        <v>1.5696472399359287</v>
      </c>
      <c r="AB33" s="11">
        <f t="shared" si="1"/>
        <v>1.5112962462579691</v>
      </c>
      <c r="AC33" s="11">
        <f t="shared" si="1"/>
        <v>1.4551144268865526</v>
      </c>
      <c r="AD33" s="11">
        <f t="shared" si="1"/>
        <v>1.4010211436546904</v>
      </c>
      <c r="AE33" s="11">
        <f t="shared" si="1"/>
        <v>1.3489387560862458</v>
      </c>
      <c r="AF33" s="11"/>
      <c r="AG33" s="11"/>
      <c r="AH33" s="11"/>
    </row>
    <row r="34" spans="1:34" ht="30" x14ac:dyDescent="0.25">
      <c r="A34" s="15" t="s">
        <v>79</v>
      </c>
      <c r="B34">
        <f>(B33*$B$24*$B$25)/100</f>
        <v>161.87265073034951</v>
      </c>
      <c r="C34" s="11">
        <f>(C33*$B$24*($B$25*(1+$B$26)^(C31-$B$31)))/100</f>
        <v>158.97220321885962</v>
      </c>
      <c r="D34" s="11">
        <f t="shared" ref="D34:AE34" si="2">(D33*$B$24*($B$25*(1+$B$26)^(D31-$B$31)))/100</f>
        <v>156.12372616518923</v>
      </c>
      <c r="E34" s="11">
        <f t="shared" si="2"/>
        <v>153.32628835838716</v>
      </c>
      <c r="F34" s="11">
        <f t="shared" si="2"/>
        <v>150.57897527301694</v>
      </c>
      <c r="G34" s="11">
        <f t="shared" si="2"/>
        <v>147.88088877018416</v>
      </c>
      <c r="H34" s="11">
        <f t="shared" si="2"/>
        <v>145.23114680392146</v>
      </c>
      <c r="I34" s="11">
        <f t="shared" si="2"/>
        <v>142.62888313283375</v>
      </c>
      <c r="J34" s="11">
        <f t="shared" si="2"/>
        <v>140.07324703691086</v>
      </c>
      <c r="K34" s="11">
        <f t="shared" si="2"/>
        <v>137.56340303941374</v>
      </c>
      <c r="L34" s="11">
        <f t="shared" si="2"/>
        <v>135.09853063374467</v>
      </c>
      <c r="M34" s="11">
        <f t="shared" si="2"/>
        <v>132.67782401521077</v>
      </c>
      <c r="N34" s="11">
        <f t="shared" si="2"/>
        <v>130.30049181759421</v>
      </c>
      <c r="O34" s="11">
        <f t="shared" si="2"/>
        <v>127.96575685444213</v>
      </c>
      <c r="P34" s="11">
        <f t="shared" si="2"/>
        <v>125.67285586499294</v>
      </c>
      <c r="Q34" s="11">
        <f t="shared" si="2"/>
        <v>123.42103926465414</v>
      </c>
      <c r="R34" s="11">
        <f t="shared" si="2"/>
        <v>121.20957089995194</v>
      </c>
      <c r="S34" s="11">
        <f t="shared" si="2"/>
        <v>119.03772780787114</v>
      </c>
      <c r="T34" s="11">
        <f t="shared" si="2"/>
        <v>116.9047999795075</v>
      </c>
      <c r="U34" s="11">
        <f t="shared" si="2"/>
        <v>114.81009012795498</v>
      </c>
      <c r="V34" s="11">
        <f t="shared" si="2"/>
        <v>112.75291346035181</v>
      </c>
      <c r="W34" s="11">
        <f t="shared" si="2"/>
        <v>110.7325974540112</v>
      </c>
      <c r="X34" s="11">
        <f t="shared" si="2"/>
        <v>108.74848163656337</v>
      </c>
      <c r="Y34" s="11">
        <f t="shared" si="2"/>
        <v>106.79991737003692</v>
      </c>
      <c r="Z34" s="11">
        <f t="shared" si="2"/>
        <v>104.88626763880922</v>
      </c>
      <c r="AA34" s="11">
        <f t="shared" si="2"/>
        <v>103.0069068413561</v>
      </c>
      <c r="AB34" s="11">
        <f t="shared" si="2"/>
        <v>101.16122058573305</v>
      </c>
      <c r="AC34" s="11">
        <f t="shared" si="2"/>
        <v>99.34860548872112</v>
      </c>
      <c r="AD34" s="11">
        <f t="shared" si="2"/>
        <v>97.568468978571786</v>
      </c>
      <c r="AE34" s="11">
        <f t="shared" si="2"/>
        <v>95.820229101285847</v>
      </c>
      <c r="AF34" s="11"/>
      <c r="AG34" s="11"/>
      <c r="AH34" s="11"/>
    </row>
    <row r="38" spans="1:34" x14ac:dyDescent="0.2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</sheetData>
  <pageMargins left="0.7" right="0.7" top="0.75" bottom="0.75" header="0.3" footer="0.3"/>
  <pageSetup orientation="portrait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H38"/>
  <sheetViews>
    <sheetView topLeftCell="A7" workbookViewId="0">
      <selection activeCell="G23" sqref="G23"/>
    </sheetView>
  </sheetViews>
  <sheetFormatPr defaultRowHeight="15" x14ac:dyDescent="0.25"/>
  <cols>
    <col min="1" max="1" width="32.7109375" customWidth="1"/>
    <col min="3" max="3" width="11" customWidth="1"/>
    <col min="5" max="5" width="12" bestFit="1" customWidth="1"/>
    <col min="6" max="6" width="10" bestFit="1" customWidth="1"/>
    <col min="8" max="8" width="10" bestFit="1" customWidth="1"/>
  </cols>
  <sheetData>
    <row r="1" spans="1:10" x14ac:dyDescent="0.25">
      <c r="A1" t="s">
        <v>18</v>
      </c>
    </row>
    <row r="2" spans="1:10" x14ac:dyDescent="0.25">
      <c r="A2" t="s">
        <v>27</v>
      </c>
    </row>
    <row r="4" spans="1:10" x14ac:dyDescent="0.25">
      <c r="C4" t="s">
        <v>0</v>
      </c>
    </row>
    <row r="6" spans="1:10" x14ac:dyDescent="0.25">
      <c r="C6" t="s">
        <v>7</v>
      </c>
      <c r="D6" t="s">
        <v>1</v>
      </c>
      <c r="E6" t="s">
        <v>2</v>
      </c>
      <c r="F6" t="s">
        <v>3</v>
      </c>
      <c r="G6" t="s">
        <v>4</v>
      </c>
      <c r="H6" t="s">
        <v>5</v>
      </c>
      <c r="I6" t="s">
        <v>6</v>
      </c>
      <c r="J6" t="s">
        <v>10</v>
      </c>
    </row>
    <row r="7" spans="1:10" x14ac:dyDescent="0.25">
      <c r="A7" t="s">
        <v>20</v>
      </c>
      <c r="C7">
        <v>103.6022</v>
      </c>
      <c r="D7">
        <v>0.49192200000000003</v>
      </c>
      <c r="E7">
        <v>8.5864209999999996</v>
      </c>
      <c r="F7">
        <v>2.8E-5</v>
      </c>
      <c r="G7">
        <v>8.5236999999999993E-2</v>
      </c>
      <c r="H7">
        <v>3.6699999999999998E-4</v>
      </c>
      <c r="I7">
        <v>4.0819999999999997E-3</v>
      </c>
      <c r="J7">
        <v>42.5</v>
      </c>
    </row>
    <row r="9" spans="1:10" s="11" customFormat="1" x14ac:dyDescent="0.25"/>
    <row r="10" spans="1:10" s="11" customFormat="1" x14ac:dyDescent="0.25">
      <c r="B10" s="23" t="s">
        <v>64</v>
      </c>
    </row>
    <row r="11" spans="1:10" x14ac:dyDescent="0.25">
      <c r="A11" t="s">
        <v>21</v>
      </c>
    </row>
    <row r="12" spans="1:10" x14ac:dyDescent="0.25">
      <c r="A12" t="s">
        <v>22</v>
      </c>
      <c r="B12">
        <v>60</v>
      </c>
    </row>
    <row r="13" spans="1:10" x14ac:dyDescent="0.25">
      <c r="A13" t="s">
        <v>23</v>
      </c>
      <c r="B13">
        <v>1</v>
      </c>
    </row>
    <row r="14" spans="1:10" x14ac:dyDescent="0.25">
      <c r="A14" t="s">
        <v>24</v>
      </c>
      <c r="B14">
        <f>C7*((D7+(E7/B12)+(F7*(B12^2)))+(G7*B13)+(H7*(B13^2))+(I7*J7))</f>
        <v>103.07569534630333</v>
      </c>
    </row>
    <row r="16" spans="1:10" x14ac:dyDescent="0.25">
      <c r="A16" t="s">
        <v>25</v>
      </c>
    </row>
    <row r="17" spans="1:34" x14ac:dyDescent="0.25">
      <c r="A17" t="s">
        <v>22</v>
      </c>
      <c r="B17">
        <v>60</v>
      </c>
    </row>
    <row r="18" spans="1:34" x14ac:dyDescent="0.25">
      <c r="A18" t="s">
        <v>23</v>
      </c>
      <c r="B18">
        <v>3</v>
      </c>
    </row>
    <row r="19" spans="1:34" x14ac:dyDescent="0.25">
      <c r="A19" t="s">
        <v>26</v>
      </c>
      <c r="B19">
        <f>C7*((D7+(E7/B17)+(F7*(B17^2)))+(G7*B18)+(H7*(B18^2))+(I7*J7))</f>
        <v>121.04135284830332</v>
      </c>
    </row>
    <row r="21" spans="1:34" x14ac:dyDescent="0.25">
      <c r="A21" t="s">
        <v>53</v>
      </c>
      <c r="B21">
        <f>B14-B19</f>
        <v>-17.965657501999985</v>
      </c>
    </row>
    <row r="23" spans="1:34" x14ac:dyDescent="0.25">
      <c r="A23" s="11" t="s">
        <v>78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x14ac:dyDescent="0.25">
      <c r="A24" s="11" t="s">
        <v>75</v>
      </c>
      <c r="B24" s="11">
        <v>5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x14ac:dyDescent="0.25">
      <c r="A25" s="11" t="s">
        <v>76</v>
      </c>
      <c r="B25" s="11">
        <v>200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x14ac:dyDescent="0.25">
      <c r="A26" s="11" t="s">
        <v>77</v>
      </c>
      <c r="B26" s="14">
        <v>0.02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x14ac:dyDescent="0.25">
      <c r="A27" s="11" t="s">
        <v>80</v>
      </c>
      <c r="B27" s="14">
        <v>7.0000000000000007E-2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s="11" customFormat="1" x14ac:dyDescent="0.25"/>
    <row r="30" spans="1:3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 x14ac:dyDescent="0.25">
      <c r="A31" s="11" t="s">
        <v>65</v>
      </c>
      <c r="B31" s="11">
        <v>1</v>
      </c>
      <c r="C31" s="11">
        <f>B31+1</f>
        <v>2</v>
      </c>
      <c r="D31" s="11">
        <f t="shared" ref="D31:AE31" si="0">C31+1</f>
        <v>3</v>
      </c>
      <c r="E31" s="11">
        <f t="shared" si="0"/>
        <v>4</v>
      </c>
      <c r="F31" s="11">
        <f t="shared" si="0"/>
        <v>5</v>
      </c>
      <c r="G31" s="11">
        <f t="shared" si="0"/>
        <v>6</v>
      </c>
      <c r="H31" s="11">
        <f t="shared" si="0"/>
        <v>7</v>
      </c>
      <c r="I31" s="11">
        <f t="shared" si="0"/>
        <v>8</v>
      </c>
      <c r="J31" s="11">
        <f t="shared" si="0"/>
        <v>9</v>
      </c>
      <c r="K31" s="11">
        <f t="shared" si="0"/>
        <v>10</v>
      </c>
      <c r="L31" s="11">
        <f t="shared" si="0"/>
        <v>11</v>
      </c>
      <c r="M31" s="11">
        <f t="shared" si="0"/>
        <v>12</v>
      </c>
      <c r="N31" s="11">
        <f t="shared" si="0"/>
        <v>13</v>
      </c>
      <c r="O31" s="11">
        <f t="shared" si="0"/>
        <v>14</v>
      </c>
      <c r="P31" s="11">
        <f t="shared" si="0"/>
        <v>15</v>
      </c>
      <c r="Q31" s="11">
        <f t="shared" si="0"/>
        <v>16</v>
      </c>
      <c r="R31" s="11">
        <f t="shared" si="0"/>
        <v>17</v>
      </c>
      <c r="S31" s="11">
        <f t="shared" si="0"/>
        <v>18</v>
      </c>
      <c r="T31" s="11">
        <f t="shared" si="0"/>
        <v>19</v>
      </c>
      <c r="U31" s="11">
        <f t="shared" si="0"/>
        <v>20</v>
      </c>
      <c r="V31" s="11">
        <f t="shared" si="0"/>
        <v>21</v>
      </c>
      <c r="W31" s="11">
        <f t="shared" si="0"/>
        <v>22</v>
      </c>
      <c r="X31" s="11">
        <f t="shared" si="0"/>
        <v>23</v>
      </c>
      <c r="Y31" s="11">
        <f t="shared" si="0"/>
        <v>24</v>
      </c>
      <c r="Z31" s="11">
        <f t="shared" si="0"/>
        <v>25</v>
      </c>
      <c r="AA31" s="11">
        <f t="shared" si="0"/>
        <v>26</v>
      </c>
      <c r="AB31" s="11">
        <f t="shared" si="0"/>
        <v>27</v>
      </c>
      <c r="AC31" s="11">
        <f t="shared" si="0"/>
        <v>28</v>
      </c>
      <c r="AD31" s="11">
        <f t="shared" si="0"/>
        <v>29</v>
      </c>
      <c r="AE31" s="11">
        <f t="shared" si="0"/>
        <v>30</v>
      </c>
      <c r="AF31" s="11"/>
      <c r="AG31" s="11"/>
      <c r="AH31" s="11"/>
    </row>
    <row r="32" spans="1:34" x14ac:dyDescent="0.25">
      <c r="A32" s="11" t="s">
        <v>74</v>
      </c>
      <c r="B32" s="11">
        <v>1</v>
      </c>
      <c r="C32" s="11">
        <f>'VOC - IRI change over time'!I23</f>
        <v>0.96282540930639837</v>
      </c>
      <c r="D32" s="11">
        <f>'VOC - IRI change over time'!I24</f>
        <v>0.92703276880603369</v>
      </c>
      <c r="E32" s="11">
        <f>'VOC - IRI change over time'!I25</f>
        <v>0.89257070506611313</v>
      </c>
      <c r="F32" s="11">
        <f>'VOC - IRI change over time'!I26</f>
        <v>0.85938975444018106</v>
      </c>
      <c r="G32" s="11">
        <f>'VOC - IRI change over time'!I27</f>
        <v>0.82744229207259246</v>
      </c>
      <c r="H32" s="11">
        <f>'VOC - IRI change over time'!I28</f>
        <v>0.79668246354221839</v>
      </c>
      <c r="I32" s="11">
        <f>'VOC - IRI change over time'!I29</f>
        <v>0.76706611904726618</v>
      </c>
      <c r="J32">
        <f>'VOC - IRI change over time'!I30</f>
        <v>0.73855075003675463</v>
      </c>
      <c r="K32">
        <f>'VOC - IRI change over time'!I31</f>
        <v>0.71109542819768579</v>
      </c>
      <c r="L32">
        <f>'VOC - IRI change over time'!I32</f>
        <v>0.68466074671034549</v>
      </c>
      <c r="M32">
        <f>'VOC - IRI change over time'!I33</f>
        <v>0.65920876368741277</v>
      </c>
      <c r="N32">
        <f>'VOC - IRI change over time'!I34</f>
        <v>0.63470294771569813</v>
      </c>
      <c r="O32">
        <f>'VOC - IRI change over time'!I35</f>
        <v>0.61110812542234461</v>
      </c>
      <c r="P32">
        <f>'VOC - IRI change over time'!I36</f>
        <v>0.5883904309902348</v>
      </c>
      <c r="Q32">
        <f>'VOC - IRI change over time'!I37</f>
        <v>0.56651725755014093</v>
      </c>
      <c r="R32">
        <f>'VOC - IRI change over time'!I38</f>
        <v>0.54545721037985284</v>
      </c>
      <c r="S32">
        <f>'VOC - IRI change over time'!I39</f>
        <v>0.52518006184310806</v>
      </c>
      <c r="T32">
        <f>'VOC - IRI change over time'!I40</f>
        <v>0.50565670800365015</v>
      </c>
      <c r="U32">
        <f>'VOC - IRI change over time'!I41</f>
        <v>0.48685912685214044</v>
      </c>
      <c r="V32">
        <f>'VOC - IRI change over time'!I42</f>
        <v>0.46876033808596784</v>
      </c>
      <c r="W32">
        <f>'VOC - IRI change over time'!I43</f>
        <v>0.45133436438422769</v>
      </c>
      <c r="X32">
        <f>'VOC - IRI change over time'!I44</f>
        <v>0.43455619412228719</v>
      </c>
      <c r="Y32">
        <f>'VOC - IRI change over time'!I45</f>
        <v>0.41840174547242193</v>
      </c>
      <c r="Z32">
        <f>'VOC - IRI change over time'!I46</f>
        <v>0.40284783183899614</v>
      </c>
      <c r="AA32">
        <f>'VOC - IRI change over time'!I47</f>
        <v>0.38787212857857661</v>
      </c>
      <c r="AB32">
        <f>'VOC - IRI change over time'!I48</f>
        <v>0.37345314095721205</v>
      </c>
      <c r="AC32">
        <f>'VOC - IRI change over time'!I49</f>
        <v>0.35957017329888774</v>
      </c>
      <c r="AD32">
        <f>'VOC - IRI change over time'!I50</f>
        <v>0.34620329928087423</v>
      </c>
      <c r="AE32">
        <f>'VOC - IRI change over time'!I51</f>
        <v>0.33333333333333331</v>
      </c>
    </row>
    <row r="33" spans="1:34" x14ac:dyDescent="0.25">
      <c r="A33" s="11" t="s">
        <v>53</v>
      </c>
      <c r="B33" s="11">
        <f>$B$21*B32</f>
        <v>-17.965657501999985</v>
      </c>
      <c r="C33" s="11">
        <f t="shared" ref="C33:AE33" si="1">$B$21*C32</f>
        <v>-17.297791537821702</v>
      </c>
      <c r="D33" s="11">
        <f t="shared" si="1"/>
        <v>-16.654753217499938</v>
      </c>
      <c r="E33" s="11">
        <f t="shared" si="1"/>
        <v>-16.03561958353643</v>
      </c>
      <c r="F33" s="11">
        <f t="shared" si="1"/>
        <v>-15.439501989000163</v>
      </c>
      <c r="G33" s="11">
        <f t="shared" si="1"/>
        <v>-14.865544822046033</v>
      </c>
      <c r="H33" s="11">
        <f t="shared" si="1"/>
        <v>-14.312924277849085</v>
      </c>
      <c r="I33" s="11">
        <f t="shared" si="1"/>
        <v>-13.78084717619153</v>
      </c>
      <c r="J33" s="11">
        <f t="shared" si="1"/>
        <v>-13.268549823005536</v>
      </c>
      <c r="K33" s="11">
        <f t="shared" si="1"/>
        <v>-12.775296914237645</v>
      </c>
      <c r="L33" s="11">
        <f t="shared" si="1"/>
        <v>-12.30038048046163</v>
      </c>
      <c r="M33" s="11">
        <f t="shared" si="1"/>
        <v>-11.843118870724902</v>
      </c>
      <c r="N33" s="11">
        <f t="shared" si="1"/>
        <v>-11.402855774170037</v>
      </c>
      <c r="O33" s="11">
        <f t="shared" si="1"/>
        <v>-10.978959278027093</v>
      </c>
      <c r="P33" s="11">
        <f t="shared" si="1"/>
        <v>-10.570820960624717</v>
      </c>
      <c r="Q33" s="11">
        <f t="shared" si="1"/>
        <v>-10.177855018118146</v>
      </c>
      <c r="R33" s="11">
        <f t="shared" si="1"/>
        <v>-9.799497423680787</v>
      </c>
      <c r="S33" s="11">
        <f t="shared" si="1"/>
        <v>-9.4352051179524512</v>
      </c>
      <c r="T33" s="11">
        <f t="shared" si="1"/>
        <v>-9.0844552295823924</v>
      </c>
      <c r="U33" s="11">
        <f t="shared" si="1"/>
        <v>-8.7467443247483185</v>
      </c>
      <c r="V33" s="11">
        <f t="shared" si="1"/>
        <v>-8.4215876845742166</v>
      </c>
      <c r="W33" s="11">
        <f t="shared" si="1"/>
        <v>-8.1085186094098951</v>
      </c>
      <c r="X33" s="11">
        <f t="shared" si="1"/>
        <v>-7.8070877489736308</v>
      </c>
      <c r="Y33" s="11">
        <f t="shared" si="1"/>
        <v>-7.5168624573965053</v>
      </c>
      <c r="Z33" s="11">
        <f t="shared" si="1"/>
        <v>-7.2374261722426896</v>
      </c>
      <c r="AA33" s="11">
        <f t="shared" si="1"/>
        <v>-6.9683778166144075</v>
      </c>
      <c r="AB33" s="11">
        <f t="shared" si="1"/>
        <v>-6.7093312234833942</v>
      </c>
      <c r="AC33" s="11">
        <f t="shared" si="1"/>
        <v>-6.4599145814225976</v>
      </c>
      <c r="AD33" s="11">
        <f t="shared" si="1"/>
        <v>-6.219769900942584</v>
      </c>
      <c r="AE33" s="11">
        <f t="shared" si="1"/>
        <v>-5.9885525006666613</v>
      </c>
      <c r="AF33" s="11"/>
      <c r="AG33" s="11"/>
      <c r="AH33" s="11"/>
    </row>
    <row r="34" spans="1:34" ht="30" x14ac:dyDescent="0.25">
      <c r="A34" s="15" t="s">
        <v>79</v>
      </c>
      <c r="B34" s="11">
        <f>($B$24*$B$25*B33)/100</f>
        <v>-179.65657501999985</v>
      </c>
      <c r="C34" s="11">
        <f>(C33*$B$24*($B$25*(1+$B$26)^(C31-$B$31)))/100</f>
        <v>-176.43747368578133</v>
      </c>
      <c r="D34" s="11">
        <f>(D33*$B$24*($B$25*(1+$B$26)^(D31-$B$31)))/100</f>
        <v>-173.27605247486935</v>
      </c>
      <c r="E34" s="11">
        <f t="shared" ref="E34:AE34" si="2">(E33*$B$24*($B$25*(1+$B$26)^(E31-$B$31)))/100</f>
        <v>-170.17127787005526</v>
      </c>
      <c r="F34" s="11">
        <f t="shared" si="2"/>
        <v>-167.12213487277742</v>
      </c>
      <c r="G34" s="11">
        <f t="shared" si="2"/>
        <v>-164.12762667130184</v>
      </c>
      <c r="H34" s="11">
        <f t="shared" si="2"/>
        <v>-161.18677431484966</v>
      </c>
      <c r="I34" s="11">
        <f t="shared" si="2"/>
        <v>-158.29861639356261</v>
      </c>
      <c r="J34" s="11">
        <f t="shared" si="2"/>
        <v>-155.46220872420389</v>
      </c>
      <c r="K34" s="11">
        <f t="shared" si="2"/>
        <v>-152.67662404148948</v>
      </c>
      <c r="L34" s="11">
        <f t="shared" si="2"/>
        <v>-149.94095169495156</v>
      </c>
      <c r="M34" s="11">
        <f t="shared" si="2"/>
        <v>-147.25429735123228</v>
      </c>
      <c r="N34" s="11">
        <f t="shared" si="2"/>
        <v>-144.61578270171287</v>
      </c>
      <c r="O34" s="11">
        <f t="shared" si="2"/>
        <v>-142.02454517538067</v>
      </c>
      <c r="P34" s="11">
        <f t="shared" si="2"/>
        <v>-139.47973765684182</v>
      </c>
      <c r="Q34" s="11">
        <f t="shared" si="2"/>
        <v>-136.98052820938571</v>
      </c>
      <c r="R34" s="11">
        <f t="shared" si="2"/>
        <v>-134.52609980301267</v>
      </c>
      <c r="S34" s="11">
        <f t="shared" si="2"/>
        <v>-132.11565004733367</v>
      </c>
      <c r="T34" s="11">
        <f t="shared" si="2"/>
        <v>-129.74839092925697</v>
      </c>
      <c r="U34" s="11">
        <f t="shared" si="2"/>
        <v>-127.42354855537462</v>
      </c>
      <c r="V34" s="11">
        <f t="shared" si="2"/>
        <v>-125.14036289896436</v>
      </c>
      <c r="W34" s="11">
        <f t="shared" si="2"/>
        <v>-122.89808755152553</v>
      </c>
      <c r="X34" s="11">
        <f t="shared" si="2"/>
        <v>-120.69598947876656</v>
      </c>
      <c r="Y34" s="11">
        <f t="shared" si="2"/>
        <v>-118.53334878096486</v>
      </c>
      <c r="Z34" s="11">
        <f t="shared" si="2"/>
        <v>-116.40945845762036</v>
      </c>
      <c r="AA34" s="11">
        <f t="shared" si="2"/>
        <v>-114.32362417632643</v>
      </c>
      <c r="AB34" s="11">
        <f t="shared" si="2"/>
        <v>-112.27516404578161</v>
      </c>
      <c r="AC34" s="11">
        <f t="shared" si="2"/>
        <v>-110.26340839286914</v>
      </c>
      <c r="AD34" s="11">
        <f t="shared" si="2"/>
        <v>-108.28769954373045</v>
      </c>
      <c r="AE34" s="11">
        <f t="shared" si="2"/>
        <v>-106.34739160876138</v>
      </c>
      <c r="AF34" s="11"/>
      <c r="AG34" s="11"/>
      <c r="AH34" s="11"/>
    </row>
    <row r="35" spans="1:34" x14ac:dyDescent="0.25">
      <c r="A35" s="11"/>
      <c r="B35" s="11"/>
      <c r="D35" s="11"/>
      <c r="E35" s="11"/>
      <c r="AF35" s="11"/>
      <c r="AG35" s="11"/>
      <c r="AH35" s="11"/>
    </row>
    <row r="36" spans="1:34" x14ac:dyDescent="0.25">
      <c r="A36" s="11"/>
      <c r="B36" s="11"/>
      <c r="D36" s="11"/>
      <c r="E36" s="11"/>
      <c r="AE36" s="11"/>
      <c r="AF36" s="11"/>
      <c r="AG36" s="11"/>
      <c r="AH36" s="11"/>
    </row>
    <row r="37" spans="1:34" x14ac:dyDescent="0.25">
      <c r="A37" s="11"/>
      <c r="B37" s="11"/>
      <c r="D37" s="11"/>
      <c r="E37" s="11"/>
      <c r="AD37" s="11"/>
      <c r="AE37" s="11"/>
      <c r="AF37" s="11"/>
      <c r="AG37" s="11"/>
      <c r="AH37" s="11"/>
    </row>
    <row r="38" spans="1:34" x14ac:dyDescent="0.25">
      <c r="A38" s="11"/>
      <c r="B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</sheetData>
  <pageMargins left="0.7" right="0.7" top="0.75" bottom="0.75" header="0.3" footer="0.3"/>
  <pageSetup orientation="portrait" horizontalDpi="30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E33"/>
  <sheetViews>
    <sheetView workbookViewId="0"/>
  </sheetViews>
  <sheetFormatPr defaultRowHeight="15" x14ac:dyDescent="0.25"/>
  <cols>
    <col min="1" max="1" width="27.140625" customWidth="1"/>
    <col min="3" max="3" width="14.7109375" bestFit="1" customWidth="1"/>
    <col min="4" max="4" width="45" bestFit="1" customWidth="1"/>
    <col min="5" max="5" width="15.28515625" bestFit="1" customWidth="1"/>
  </cols>
  <sheetData>
    <row r="1" spans="1:5" x14ac:dyDescent="0.25">
      <c r="A1" s="16" t="s">
        <v>386</v>
      </c>
      <c r="B1" s="231" t="s">
        <v>460</v>
      </c>
      <c r="C1" s="231"/>
      <c r="D1" s="174" t="s">
        <v>450</v>
      </c>
      <c r="E1" s="174" t="s">
        <v>461</v>
      </c>
    </row>
    <row r="2" spans="1:5" s="11" customFormat="1" x14ac:dyDescent="0.25">
      <c r="B2" s="170">
        <v>41426</v>
      </c>
      <c r="C2" s="171">
        <f>'Model - Rural Free-Flow'!D6</f>
        <v>2021</v>
      </c>
    </row>
    <row r="3" spans="1:5" x14ac:dyDescent="0.25">
      <c r="A3" s="16" t="s">
        <v>506</v>
      </c>
    </row>
    <row r="4" spans="1:5" x14ac:dyDescent="0.25">
      <c r="A4" s="48" t="s">
        <v>28</v>
      </c>
      <c r="B4" s="48">
        <v>1.6</v>
      </c>
      <c r="C4" s="48">
        <f>B4</f>
        <v>1.6</v>
      </c>
      <c r="D4" s="48" t="s">
        <v>462</v>
      </c>
      <c r="E4" s="48"/>
    </row>
    <row r="5" spans="1:5" x14ac:dyDescent="0.25">
      <c r="A5" s="48" t="s">
        <v>443</v>
      </c>
      <c r="B5" s="48">
        <v>14.99</v>
      </c>
      <c r="C5" s="175">
        <f>(AVERAGEIF(Indexation!$G:$G, $C$2, Indexation!$H:$H)/VLOOKUP($B$2, Indexation!$F:$H, 3, TRUE))*B5</f>
        <v>17.713974660633486</v>
      </c>
      <c r="D5" s="48" t="s">
        <v>462</v>
      </c>
      <c r="E5" s="48" t="s">
        <v>463</v>
      </c>
    </row>
    <row r="6" spans="1:5" s="11" customFormat="1" x14ac:dyDescent="0.25">
      <c r="A6" s="48" t="s">
        <v>440</v>
      </c>
      <c r="B6" s="48">
        <f>B4*B5</f>
        <v>23.984000000000002</v>
      </c>
      <c r="C6" s="175">
        <f>(AVERAGEIF(Indexation!$G:$G, $C$2, Indexation!$H:$H)/VLOOKUP($B$2, Indexation!$F:$H, 3, TRUE))*B6</f>
        <v>28.342359457013579</v>
      </c>
      <c r="D6" s="48" t="s">
        <v>462</v>
      </c>
      <c r="E6" s="48" t="s">
        <v>463</v>
      </c>
    </row>
    <row r="8" spans="1:5" s="11" customFormat="1" x14ac:dyDescent="0.25">
      <c r="A8" s="16" t="s">
        <v>507</v>
      </c>
    </row>
    <row r="9" spans="1:5" s="11" customFormat="1" x14ac:dyDescent="0.25">
      <c r="A9" s="48" t="s">
        <v>28</v>
      </c>
      <c r="B9" s="48">
        <v>1.4</v>
      </c>
      <c r="C9" s="48">
        <f>B9</f>
        <v>1.4</v>
      </c>
      <c r="D9" s="48" t="s">
        <v>462</v>
      </c>
      <c r="E9" s="48"/>
    </row>
    <row r="10" spans="1:5" s="11" customFormat="1" x14ac:dyDescent="0.25">
      <c r="A10" s="48" t="s">
        <v>443</v>
      </c>
      <c r="B10" s="48">
        <v>48.63</v>
      </c>
      <c r="C10" s="175">
        <f>(AVERAGEIF(Indexation!$G:$G, $C$2, Indexation!$H:$H)/VLOOKUP($B$2, Indexation!$F:$H, 3, TRUE))*B10</f>
        <v>57.46701719457014</v>
      </c>
      <c r="D10" s="48" t="s">
        <v>462</v>
      </c>
      <c r="E10" s="48" t="s">
        <v>463</v>
      </c>
    </row>
    <row r="11" spans="1:5" s="11" customFormat="1" x14ac:dyDescent="0.25">
      <c r="A11" s="48" t="s">
        <v>440</v>
      </c>
      <c r="B11" s="48">
        <f>B9*B10</f>
        <v>68.081999999999994</v>
      </c>
      <c r="C11" s="175">
        <f>(AVERAGEIF(Indexation!$G:$G, $C$2, Indexation!$H:$H)/VLOOKUP($B$2, Indexation!$F:$H, 3, TRUE))*B11</f>
        <v>80.453824072398191</v>
      </c>
      <c r="D11" s="48" t="s">
        <v>462</v>
      </c>
      <c r="E11" s="48" t="s">
        <v>463</v>
      </c>
    </row>
    <row r="12" spans="1:5" s="11" customFormat="1" x14ac:dyDescent="0.25"/>
    <row r="13" spans="1:5" s="192" customFormat="1" x14ac:dyDescent="0.25">
      <c r="A13" s="16" t="s">
        <v>508</v>
      </c>
    </row>
    <row r="14" spans="1:5" s="192" customFormat="1" x14ac:dyDescent="0.25">
      <c r="A14" s="48" t="s">
        <v>28</v>
      </c>
      <c r="B14" s="48">
        <v>1.7</v>
      </c>
      <c r="C14" s="48">
        <f>B14</f>
        <v>1.7</v>
      </c>
      <c r="D14" s="48" t="s">
        <v>462</v>
      </c>
      <c r="E14" s="48"/>
    </row>
    <row r="15" spans="1:5" s="192" customFormat="1" x14ac:dyDescent="0.25">
      <c r="A15" s="48" t="s">
        <v>443</v>
      </c>
      <c r="B15" s="48">
        <v>14.99</v>
      </c>
      <c r="C15" s="175">
        <f>(AVERAGEIF(Indexation!$G:$G, $C$2, Indexation!$H:$H)/VLOOKUP($B$2, Indexation!$F:$H, 3, TRUE))*B15</f>
        <v>17.713974660633486</v>
      </c>
      <c r="D15" s="48" t="s">
        <v>462</v>
      </c>
      <c r="E15" s="48" t="s">
        <v>463</v>
      </c>
    </row>
    <row r="16" spans="1:5" s="192" customFormat="1" x14ac:dyDescent="0.25">
      <c r="A16" s="48" t="s">
        <v>440</v>
      </c>
      <c r="B16" s="48">
        <f>B14*B15</f>
        <v>25.483000000000001</v>
      </c>
      <c r="C16" s="175">
        <f>(AVERAGEIF(Indexation!$G:$G, $C$2, Indexation!$H:$H)/VLOOKUP($B$2, Indexation!$F:$H, 3, TRUE))*B16</f>
        <v>30.113756923076924</v>
      </c>
      <c r="D16" s="48" t="s">
        <v>462</v>
      </c>
      <c r="E16" s="48" t="s">
        <v>463</v>
      </c>
    </row>
    <row r="17" spans="1:5" s="192" customFormat="1" x14ac:dyDescent="0.25"/>
    <row r="18" spans="1:5" s="192" customFormat="1" x14ac:dyDescent="0.25">
      <c r="A18" s="16" t="s">
        <v>509</v>
      </c>
    </row>
    <row r="19" spans="1:5" s="192" customFormat="1" x14ac:dyDescent="0.25">
      <c r="A19" s="48" t="s">
        <v>28</v>
      </c>
      <c r="B19" s="48">
        <v>1.3</v>
      </c>
      <c r="C19" s="48">
        <f>B19</f>
        <v>1.3</v>
      </c>
      <c r="D19" s="48" t="s">
        <v>462</v>
      </c>
      <c r="E19" s="48"/>
    </row>
    <row r="20" spans="1:5" s="192" customFormat="1" x14ac:dyDescent="0.25">
      <c r="A20" s="48" t="s">
        <v>443</v>
      </c>
      <c r="B20" s="48">
        <v>48.63</v>
      </c>
      <c r="C20" s="175">
        <f>(AVERAGEIF(Indexation!$G:$G, $C$2, Indexation!$H:$H)/VLOOKUP($B$2, Indexation!$F:$H, 3, TRUE))*B20</f>
        <v>57.46701719457014</v>
      </c>
      <c r="D20" s="48" t="s">
        <v>462</v>
      </c>
      <c r="E20" s="48" t="s">
        <v>463</v>
      </c>
    </row>
    <row r="21" spans="1:5" s="192" customFormat="1" x14ac:dyDescent="0.25">
      <c r="A21" s="48" t="s">
        <v>440</v>
      </c>
      <c r="B21" s="48">
        <f>B19*B20</f>
        <v>63.219000000000008</v>
      </c>
      <c r="C21" s="175">
        <f>(AVERAGEIF(Indexation!$G:$G, $C$2, Indexation!$H:$H)/VLOOKUP($B$2, Indexation!$F:$H, 3, TRUE))*B21</f>
        <v>74.707122352941184</v>
      </c>
      <c r="D21" s="48" t="s">
        <v>462</v>
      </c>
      <c r="E21" s="48" t="s">
        <v>463</v>
      </c>
    </row>
    <row r="22" spans="1:5" s="192" customFormat="1" x14ac:dyDescent="0.25"/>
    <row r="23" spans="1:5" x14ac:dyDescent="0.25">
      <c r="A23" s="16" t="s">
        <v>510</v>
      </c>
    </row>
    <row r="24" spans="1:5" x14ac:dyDescent="0.25">
      <c r="A24" s="48" t="s">
        <v>28</v>
      </c>
      <c r="B24" s="48">
        <v>1</v>
      </c>
      <c r="C24" s="48">
        <f>B24</f>
        <v>1</v>
      </c>
      <c r="D24" s="48" t="s">
        <v>462</v>
      </c>
      <c r="E24" s="48"/>
    </row>
    <row r="25" spans="1:5" x14ac:dyDescent="0.25">
      <c r="A25" s="48" t="s">
        <v>442</v>
      </c>
      <c r="B25" s="48">
        <v>26.81</v>
      </c>
      <c r="C25" s="175">
        <f>(AVERAGEIF(Indexation!$G:$G, $C$2, Indexation!$H:$H)/VLOOKUP($B$2, Indexation!$F:$H, 3, TRUE))*B25</f>
        <v>31.681898642533938</v>
      </c>
      <c r="D25" s="48" t="s">
        <v>462</v>
      </c>
      <c r="E25" s="48" t="s">
        <v>463</v>
      </c>
    </row>
    <row r="26" spans="1:5" x14ac:dyDescent="0.25">
      <c r="A26" s="48" t="s">
        <v>441</v>
      </c>
      <c r="B26" s="48">
        <v>42.06</v>
      </c>
      <c r="C26" s="175">
        <f>(AVERAGEIF(Indexation!$B:$B, $C$2, Indexation!$D:$D)/VLOOKUP($B$2, Indexation!$A:$D, 4, TRUE))*B26</f>
        <v>45.231190476190484</v>
      </c>
      <c r="D26" s="48" t="s">
        <v>462</v>
      </c>
      <c r="E26" s="48" t="s">
        <v>470</v>
      </c>
    </row>
    <row r="27" spans="1:5" x14ac:dyDescent="0.25">
      <c r="A27" s="48" t="s">
        <v>440</v>
      </c>
      <c r="B27" s="175">
        <f>B25+B26</f>
        <v>68.87</v>
      </c>
      <c r="C27" s="175">
        <f>C25+C26</f>
        <v>76.913089118724429</v>
      </c>
      <c r="D27" s="48" t="s">
        <v>462</v>
      </c>
      <c r="E27" s="48" t="s">
        <v>469</v>
      </c>
    </row>
    <row r="29" spans="1:5" s="192" customFormat="1" x14ac:dyDescent="0.25">
      <c r="A29" s="16" t="s">
        <v>511</v>
      </c>
    </row>
    <row r="30" spans="1:5" s="192" customFormat="1" x14ac:dyDescent="0.25">
      <c r="A30" s="48" t="s">
        <v>28</v>
      </c>
      <c r="B30" s="48">
        <v>1</v>
      </c>
      <c r="C30" s="48">
        <f>B30</f>
        <v>1</v>
      </c>
      <c r="D30" s="48" t="s">
        <v>462</v>
      </c>
      <c r="E30" s="48"/>
    </row>
    <row r="31" spans="1:5" s="192" customFormat="1" x14ac:dyDescent="0.25">
      <c r="A31" s="48" t="s">
        <v>442</v>
      </c>
      <c r="B31" s="48">
        <v>26.81</v>
      </c>
      <c r="C31" s="175">
        <f>(AVERAGEIF(Indexation!$G:$G, $C$2, Indexation!$H:$H)/VLOOKUP($B$2, Indexation!$F:$H, 3, TRUE))*B31</f>
        <v>31.681898642533938</v>
      </c>
      <c r="D31" s="48" t="s">
        <v>462</v>
      </c>
      <c r="E31" s="48" t="s">
        <v>463</v>
      </c>
    </row>
    <row r="32" spans="1:5" s="192" customFormat="1" x14ac:dyDescent="0.25">
      <c r="A32" s="48" t="s">
        <v>441</v>
      </c>
      <c r="B32" s="48">
        <v>21.36</v>
      </c>
      <c r="C32" s="175">
        <f>(AVERAGEIF(Indexation!$B:$B, $C$2, Indexation!$D:$D)/VLOOKUP($B$2, Indexation!$A:$D, 4, TRUE))*B32</f>
        <v>22.970476190476194</v>
      </c>
      <c r="D32" s="48" t="s">
        <v>462</v>
      </c>
      <c r="E32" s="48" t="s">
        <v>470</v>
      </c>
    </row>
    <row r="33" spans="1:5" s="192" customFormat="1" x14ac:dyDescent="0.25">
      <c r="A33" s="48" t="s">
        <v>440</v>
      </c>
      <c r="B33" s="175">
        <f>B31+B32</f>
        <v>48.17</v>
      </c>
      <c r="C33" s="175">
        <f>C31+C32</f>
        <v>54.652374833010128</v>
      </c>
      <c r="D33" s="48" t="s">
        <v>462</v>
      </c>
      <c r="E33" s="48" t="s">
        <v>469</v>
      </c>
    </row>
  </sheetData>
  <mergeCells count="1">
    <mergeCell ref="B1:C1"/>
  </mergeCells>
  <pageMargins left="0.7" right="0.7" top="0.75" bottom="0.75" header="0.3" footer="0.3"/>
  <pageSetup orientation="portrait" horizontalDpi="30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D7"/>
  <sheetViews>
    <sheetView workbookViewId="0">
      <selection activeCell="D7" sqref="D7"/>
    </sheetView>
  </sheetViews>
  <sheetFormatPr defaultRowHeight="15" x14ac:dyDescent="0.25"/>
  <cols>
    <col min="1" max="1" width="30.7109375" customWidth="1"/>
    <col min="2" max="2" width="18.28515625" customWidth="1"/>
    <col min="3" max="3" width="16.28515625" customWidth="1"/>
    <col min="4" max="4" width="20.7109375" customWidth="1"/>
  </cols>
  <sheetData>
    <row r="1" spans="1:4" x14ac:dyDescent="0.25">
      <c r="A1" t="s">
        <v>45</v>
      </c>
    </row>
    <row r="3" spans="1:4" x14ac:dyDescent="0.25">
      <c r="B3" t="s">
        <v>49</v>
      </c>
      <c r="C3" t="s">
        <v>50</v>
      </c>
      <c r="D3" t="s">
        <v>51</v>
      </c>
    </row>
    <row r="4" spans="1:4" x14ac:dyDescent="0.25">
      <c r="A4" t="s">
        <v>46</v>
      </c>
      <c r="C4" s="13">
        <f>'WTP Values'!E18</f>
        <v>7850553.5</v>
      </c>
      <c r="D4" s="13">
        <f>B4*C4</f>
        <v>0</v>
      </c>
    </row>
    <row r="5" spans="1:4" x14ac:dyDescent="0.25">
      <c r="A5" t="s">
        <v>47</v>
      </c>
      <c r="C5" s="13">
        <f>'WTP Values'!F18</f>
        <v>416853.85714285716</v>
      </c>
      <c r="D5" s="13">
        <f>B5*C5</f>
        <v>0</v>
      </c>
    </row>
    <row r="6" spans="1:4" x14ac:dyDescent="0.25">
      <c r="A6" t="s">
        <v>48</v>
      </c>
      <c r="C6" s="13">
        <f>'WTP Values'!G18</f>
        <v>24375.166666666668</v>
      </c>
      <c r="D6" s="13">
        <f>B6*C6</f>
        <v>0</v>
      </c>
    </row>
    <row r="7" spans="1:4" x14ac:dyDescent="0.25">
      <c r="D7" s="13">
        <f>SUM(D4:D6)</f>
        <v>0</v>
      </c>
    </row>
  </sheetData>
  <pageMargins left="0.7" right="0.7" top="0.75" bottom="0.75" header="0.3" footer="0.3"/>
  <pageSetup orientation="portrait" horizontalDpi="30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03D20-455F-4AB4-B190-C0DFC53CC6D8}">
  <sheetPr>
    <tabColor rgb="FF92D050"/>
  </sheetPr>
  <dimension ref="A1:J26"/>
  <sheetViews>
    <sheetView workbookViewId="0"/>
  </sheetViews>
  <sheetFormatPr defaultRowHeight="15" x14ac:dyDescent="0.25"/>
  <cols>
    <col min="1" max="1" width="22.85546875" style="11" bestFit="1" customWidth="1"/>
    <col min="2" max="2" width="11.140625" bestFit="1" customWidth="1"/>
    <col min="3" max="3" width="9.42578125" bestFit="1" customWidth="1"/>
    <col min="4" max="5" width="9" bestFit="1" customWidth="1"/>
    <col min="6" max="6" width="10" bestFit="1" customWidth="1"/>
    <col min="7" max="9" width="9" bestFit="1" customWidth="1"/>
    <col min="10" max="10" width="5.5703125" bestFit="1" customWidth="1"/>
  </cols>
  <sheetData>
    <row r="1" spans="1:10" x14ac:dyDescent="0.25">
      <c r="A1" s="11" t="s">
        <v>571</v>
      </c>
    </row>
    <row r="2" spans="1:10" x14ac:dyDescent="0.25">
      <c r="A2" s="11" t="s">
        <v>444</v>
      </c>
      <c r="B2" s="172">
        <v>41426</v>
      </c>
    </row>
    <row r="3" spans="1:10" s="11" customFormat="1" x14ac:dyDescent="0.25">
      <c r="A3" s="11" t="s">
        <v>471</v>
      </c>
      <c r="B3" s="173">
        <f>'Model - Rural Free-Flow'!D5</f>
        <v>2021</v>
      </c>
    </row>
    <row r="4" spans="1:10" s="11" customFormat="1" x14ac:dyDescent="0.25">
      <c r="A4" s="11" t="s">
        <v>472</v>
      </c>
      <c r="B4" s="173">
        <f>(AVERAGEIF(Indexation!$B:$B,B3, Indexation!$D:$D)/VLOOKUP(B2, Indexation!$A:$D, 4, TRUE))</f>
        <v>1.0753968253968256</v>
      </c>
    </row>
    <row r="5" spans="1:10" s="11" customFormat="1" x14ac:dyDescent="0.25">
      <c r="B5" s="11" t="s">
        <v>468</v>
      </c>
      <c r="C5" s="232" t="s">
        <v>402</v>
      </c>
      <c r="D5" s="232"/>
      <c r="E5" s="232"/>
      <c r="F5" s="232"/>
      <c r="G5" s="232"/>
      <c r="H5" s="232"/>
      <c r="I5" s="232"/>
      <c r="J5" s="232"/>
    </row>
    <row r="6" spans="1:10" x14ac:dyDescent="0.25">
      <c r="B6" s="16" t="s">
        <v>20</v>
      </c>
      <c r="C6" s="16" t="s">
        <v>7</v>
      </c>
      <c r="D6" s="16" t="s">
        <v>1</v>
      </c>
      <c r="E6" s="16" t="s">
        <v>2</v>
      </c>
      <c r="F6" s="16" t="s">
        <v>3</v>
      </c>
      <c r="G6" s="16" t="s">
        <v>4</v>
      </c>
      <c r="H6" s="16" t="s">
        <v>5</v>
      </c>
      <c r="I6" s="16" t="s">
        <v>6</v>
      </c>
      <c r="J6" s="16" t="s">
        <v>10</v>
      </c>
    </row>
    <row r="7" spans="1:10" x14ac:dyDescent="0.25">
      <c r="A7" s="11" t="s">
        <v>570</v>
      </c>
      <c r="B7" s="11" t="s">
        <v>390</v>
      </c>
      <c r="C7" s="11">
        <v>103.6022</v>
      </c>
      <c r="D7" s="11">
        <v>0.49192200000000003</v>
      </c>
      <c r="E7" s="11">
        <v>8.5864209999999996</v>
      </c>
      <c r="F7" s="11">
        <v>2.8E-5</v>
      </c>
      <c r="G7" s="11">
        <v>8.5236999999999993E-2</v>
      </c>
      <c r="H7" s="11">
        <v>3.6699999999999998E-4</v>
      </c>
      <c r="I7" s="11">
        <v>4.0819999999999997E-3</v>
      </c>
      <c r="J7" s="3">
        <f>15+(0.75*27.5)</f>
        <v>35.625</v>
      </c>
    </row>
    <row r="8" spans="1:10" x14ac:dyDescent="0.25">
      <c r="A8" s="11" t="s">
        <v>572</v>
      </c>
      <c r="B8" s="11" t="s">
        <v>390</v>
      </c>
      <c r="C8" s="11">
        <v>28.586790000000001</v>
      </c>
      <c r="D8" s="11">
        <v>0.68912899999999999</v>
      </c>
      <c r="E8" s="11">
        <v>10.27355</v>
      </c>
      <c r="F8" s="11">
        <v>1.43E-5</v>
      </c>
      <c r="G8" s="11">
        <v>2.7139E-2</v>
      </c>
      <c r="H8" s="11">
        <v>9.4499999999999998E-4</v>
      </c>
      <c r="I8" s="11">
        <v>3.0450999999999999E-2</v>
      </c>
      <c r="J8" s="11">
        <v>1.4</v>
      </c>
    </row>
    <row r="9" spans="1:10" s="11" customFormat="1" x14ac:dyDescent="0.25"/>
    <row r="10" spans="1:10" s="199" customFormat="1" x14ac:dyDescent="0.25">
      <c r="A10" s="199" t="s">
        <v>573</v>
      </c>
    </row>
    <row r="11" spans="1:10" s="11" customFormat="1" x14ac:dyDescent="0.25">
      <c r="A11" s="11" t="s">
        <v>444</v>
      </c>
      <c r="B11" s="172">
        <v>41426</v>
      </c>
    </row>
    <row r="12" spans="1:10" s="11" customFormat="1" x14ac:dyDescent="0.25">
      <c r="A12" s="11" t="s">
        <v>471</v>
      </c>
      <c r="B12" s="176">
        <f>'Model - Rural Interrupted'!D5</f>
        <v>2021</v>
      </c>
    </row>
    <row r="13" spans="1:10" s="11" customFormat="1" x14ac:dyDescent="0.25">
      <c r="A13" s="11" t="s">
        <v>472</v>
      </c>
      <c r="B13" s="173">
        <f>(AVERAGEIF(Indexation!$B:$B,B12, Indexation!$D:$D)/VLOOKUP(B11, Indexation!$A:$D, 4, TRUE))</f>
        <v>1.0753968253968256</v>
      </c>
    </row>
    <row r="14" spans="1:10" s="11" customFormat="1" x14ac:dyDescent="0.25">
      <c r="B14" s="11" t="s">
        <v>468</v>
      </c>
      <c r="C14" s="229" t="s">
        <v>375</v>
      </c>
      <c r="D14" s="229"/>
      <c r="E14" s="229"/>
      <c r="F14" s="229"/>
      <c r="G14" s="229"/>
      <c r="H14" s="229"/>
      <c r="I14" s="229"/>
      <c r="J14" s="229"/>
    </row>
    <row r="15" spans="1:10" s="11" customFormat="1" x14ac:dyDescent="0.25">
      <c r="B15" s="16" t="s">
        <v>20</v>
      </c>
      <c r="C15" s="26" t="s">
        <v>376</v>
      </c>
      <c r="D15" s="16" t="s">
        <v>377</v>
      </c>
    </row>
    <row r="16" spans="1:10" s="11" customFormat="1" x14ac:dyDescent="0.25">
      <c r="A16" s="11" t="s">
        <v>466</v>
      </c>
      <c r="B16" s="11" t="s">
        <v>390</v>
      </c>
      <c r="C16" s="11">
        <v>98.690299999999993</v>
      </c>
      <c r="D16" s="11">
        <v>3991.2764000000002</v>
      </c>
    </row>
    <row r="17" spans="1:10" x14ac:dyDescent="0.25">
      <c r="A17" s="11" t="s">
        <v>467</v>
      </c>
      <c r="B17" s="11" t="s">
        <v>390</v>
      </c>
      <c r="C17" s="11">
        <v>12.651400000000001</v>
      </c>
      <c r="D17" s="11">
        <v>1315.5178000000001</v>
      </c>
    </row>
    <row r="19" spans="1:10" s="199" customFormat="1" x14ac:dyDescent="0.25">
      <c r="A19" s="199" t="s">
        <v>563</v>
      </c>
    </row>
    <row r="20" spans="1:10" s="199" customFormat="1" x14ac:dyDescent="0.25">
      <c r="A20" s="199" t="s">
        <v>444</v>
      </c>
      <c r="B20" s="172">
        <v>41426</v>
      </c>
    </row>
    <row r="21" spans="1:10" s="199" customFormat="1" x14ac:dyDescent="0.25">
      <c r="A21" s="199" t="s">
        <v>471</v>
      </c>
      <c r="B21" s="176">
        <f>'Model - Urban Free-Flow'!D5</f>
        <v>2021</v>
      </c>
    </row>
    <row r="22" spans="1:10" s="199" customFormat="1" x14ac:dyDescent="0.25">
      <c r="A22" s="199" t="s">
        <v>472</v>
      </c>
      <c r="B22" s="173">
        <f>(AVERAGEIF(Indexation!$B:$B,B21, Indexation!$D:$D)/VLOOKUP(B20, Indexation!$A:$D, 4, TRUE))</f>
        <v>1.0753968253968256</v>
      </c>
    </row>
    <row r="23" spans="1:10" s="199" customFormat="1" x14ac:dyDescent="0.25">
      <c r="B23" s="199" t="s">
        <v>468</v>
      </c>
      <c r="C23" s="229" t="s">
        <v>564</v>
      </c>
      <c r="D23" s="229"/>
      <c r="E23" s="229"/>
      <c r="F23" s="229"/>
      <c r="G23" s="229"/>
      <c r="H23" s="229"/>
      <c r="I23" s="229"/>
      <c r="J23" s="229"/>
    </row>
    <row r="24" spans="1:10" s="199" customFormat="1" x14ac:dyDescent="0.25">
      <c r="B24" s="16" t="s">
        <v>20</v>
      </c>
      <c r="C24" s="26" t="s">
        <v>565</v>
      </c>
      <c r="D24" s="16" t="s">
        <v>566</v>
      </c>
      <c r="E24" s="16" t="s">
        <v>567</v>
      </c>
    </row>
    <row r="25" spans="1:10" s="199" customFormat="1" x14ac:dyDescent="0.25">
      <c r="A25" s="199" t="s">
        <v>568</v>
      </c>
      <c r="B25" s="199" t="s">
        <v>390</v>
      </c>
      <c r="C25" s="199">
        <v>128.68790000000001</v>
      </c>
      <c r="D25" s="199">
        <v>-0.68779999999999997</v>
      </c>
      <c r="E25" s="199">
        <v>6.6E-3</v>
      </c>
    </row>
    <row r="26" spans="1:10" s="199" customFormat="1" x14ac:dyDescent="0.25">
      <c r="A26" s="199" t="s">
        <v>569</v>
      </c>
      <c r="B26" s="199" t="s">
        <v>390</v>
      </c>
      <c r="C26" s="199">
        <v>35.046999999999997</v>
      </c>
      <c r="D26" s="199">
        <v>-0.17510000000000001</v>
      </c>
      <c r="E26" s="199">
        <v>1.1999999999999999E-3</v>
      </c>
    </row>
  </sheetData>
  <mergeCells count="3">
    <mergeCell ref="C5:J5"/>
    <mergeCell ref="C14:J14"/>
    <mergeCell ref="C23:J23"/>
  </mergeCells>
  <pageMargins left="0.7" right="0.7" top="0.75" bottom="0.75" header="0.3" footer="0.3"/>
  <pageSetup orientation="portrait" horizontalDpi="30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G24"/>
  <sheetViews>
    <sheetView workbookViewId="0"/>
  </sheetViews>
  <sheetFormatPr defaultRowHeight="15" x14ac:dyDescent="0.25"/>
  <cols>
    <col min="1" max="1" width="44" customWidth="1"/>
    <col min="15" max="15" width="31.28515625" bestFit="1" customWidth="1"/>
  </cols>
  <sheetData>
    <row r="1" spans="1:7" ht="15.75" thickBot="1" x14ac:dyDescent="0.3">
      <c r="A1" s="152" t="s">
        <v>429</v>
      </c>
      <c r="B1" s="153" t="s">
        <v>433</v>
      </c>
      <c r="C1" s="154" t="s">
        <v>434</v>
      </c>
    </row>
    <row r="2" spans="1:7" x14ac:dyDescent="0.25">
      <c r="A2" s="150"/>
      <c r="B2" s="52"/>
      <c r="C2" s="151"/>
    </row>
    <row r="3" spans="1:7" x14ac:dyDescent="0.25">
      <c r="A3" s="148" t="s">
        <v>430</v>
      </c>
      <c r="B3" s="48">
        <v>2.4500000000000002</v>
      </c>
      <c r="C3" s="149">
        <v>0.02</v>
      </c>
    </row>
    <row r="4" spans="1:7" x14ac:dyDescent="0.25">
      <c r="A4" s="148" t="s">
        <v>126</v>
      </c>
      <c r="B4" s="48">
        <v>0.3</v>
      </c>
      <c r="C4" s="149">
        <v>0.3</v>
      </c>
    </row>
    <row r="5" spans="1:7" x14ac:dyDescent="0.25">
      <c r="A5" s="148" t="s">
        <v>127</v>
      </c>
      <c r="B5" s="48">
        <v>0.78</v>
      </c>
      <c r="C5" s="149">
        <v>0</v>
      </c>
    </row>
    <row r="6" spans="1:7" x14ac:dyDescent="0.25">
      <c r="A6" s="148" t="s">
        <v>128</v>
      </c>
      <c r="B6" s="48">
        <v>0.37</v>
      </c>
      <c r="C6" s="149">
        <v>3.6999999999999998E-2</v>
      </c>
    </row>
    <row r="7" spans="1:7" x14ac:dyDescent="0.25">
      <c r="A7" s="148" t="s">
        <v>431</v>
      </c>
      <c r="B7" s="48">
        <v>0.33</v>
      </c>
      <c r="C7" s="149">
        <v>0.11</v>
      </c>
    </row>
    <row r="8" spans="1:7" ht="15.75" thickBot="1" x14ac:dyDescent="0.3">
      <c r="A8" s="155" t="s">
        <v>432</v>
      </c>
      <c r="B8" s="156">
        <v>0.56000000000000005</v>
      </c>
      <c r="C8" s="157">
        <v>0</v>
      </c>
    </row>
    <row r="9" spans="1:7" ht="15.75" thickBot="1" x14ac:dyDescent="0.3">
      <c r="A9" s="158" t="s">
        <v>85</v>
      </c>
      <c r="B9" s="159">
        <f>SUM(B3:B8)</f>
        <v>4.7900000000000009</v>
      </c>
      <c r="C9" s="160">
        <f>SUM(C3:C8)</f>
        <v>0.46699999999999997</v>
      </c>
      <c r="D9" s="11"/>
    </row>
    <row r="10" spans="1:7" ht="15.75" thickBot="1" x14ac:dyDescent="0.3"/>
    <row r="11" spans="1:7" s="192" customFormat="1" x14ac:dyDescent="0.25">
      <c r="A11" s="235" t="s">
        <v>514</v>
      </c>
      <c r="B11" s="233" t="s">
        <v>433</v>
      </c>
      <c r="C11" s="233"/>
      <c r="D11" s="234"/>
      <c r="E11" s="233" t="s">
        <v>434</v>
      </c>
      <c r="F11" s="233"/>
      <c r="G11" s="234"/>
    </row>
    <row r="12" spans="1:7" ht="15.75" thickBot="1" x14ac:dyDescent="0.3">
      <c r="A12" s="236"/>
      <c r="B12" s="195" t="s">
        <v>435</v>
      </c>
      <c r="C12" s="195" t="s">
        <v>436</v>
      </c>
      <c r="D12" s="196" t="s">
        <v>437</v>
      </c>
      <c r="E12" s="195" t="s">
        <v>435</v>
      </c>
      <c r="F12" s="195" t="s">
        <v>436</v>
      </c>
      <c r="G12" s="196" t="s">
        <v>437</v>
      </c>
    </row>
    <row r="13" spans="1:7" x14ac:dyDescent="0.25">
      <c r="A13" s="150"/>
      <c r="B13" s="52"/>
      <c r="C13" s="52"/>
      <c r="D13" s="151"/>
      <c r="E13" s="145"/>
      <c r="F13" s="146"/>
      <c r="G13" s="147"/>
    </row>
    <row r="14" spans="1:7" x14ac:dyDescent="0.25">
      <c r="A14" s="148" t="s">
        <v>430</v>
      </c>
      <c r="B14" s="48">
        <v>24.69</v>
      </c>
      <c r="C14" s="48">
        <v>4.68</v>
      </c>
      <c r="D14" s="149">
        <v>0.97</v>
      </c>
      <c r="E14" s="197">
        <f>B14*($C3/$B3)</f>
        <v>0.20155102040816325</v>
      </c>
      <c r="F14" s="175">
        <f>C14*($C3/$B3)</f>
        <v>3.8204081632653056E-2</v>
      </c>
      <c r="G14" s="198">
        <f>D14*($C3/$B3)</f>
        <v>7.9183673469387737E-3</v>
      </c>
    </row>
    <row r="15" spans="1:7" x14ac:dyDescent="0.25">
      <c r="A15" s="148" t="s">
        <v>126</v>
      </c>
      <c r="B15" s="48">
        <v>1.73</v>
      </c>
      <c r="C15" s="48">
        <v>0.2</v>
      </c>
      <c r="D15" s="149">
        <v>7.0000000000000007E-2</v>
      </c>
      <c r="E15" s="197">
        <f t="shared" ref="E15:G19" si="0">B15*($C4/$B4)</f>
        <v>1.73</v>
      </c>
      <c r="F15" s="175">
        <f t="shared" si="0"/>
        <v>0.2</v>
      </c>
      <c r="G15" s="198">
        <f t="shared" si="0"/>
        <v>7.0000000000000007E-2</v>
      </c>
    </row>
    <row r="16" spans="1:7" x14ac:dyDescent="0.25">
      <c r="A16" s="148" t="s">
        <v>127</v>
      </c>
      <c r="B16" s="48">
        <v>2.56</v>
      </c>
      <c r="C16" s="48"/>
      <c r="D16" s="149">
        <v>0.26</v>
      </c>
      <c r="E16" s="197">
        <f t="shared" si="0"/>
        <v>0</v>
      </c>
      <c r="F16" s="175"/>
      <c r="G16" s="198">
        <f t="shared" si="0"/>
        <v>0</v>
      </c>
    </row>
    <row r="17" spans="1:7" x14ac:dyDescent="0.25">
      <c r="A17" s="148" t="s">
        <v>128</v>
      </c>
      <c r="B17" s="48">
        <v>3.7</v>
      </c>
      <c r="C17" s="48"/>
      <c r="D17" s="149">
        <v>0.1</v>
      </c>
      <c r="E17" s="197">
        <f t="shared" si="0"/>
        <v>0.37</v>
      </c>
      <c r="F17" s="175"/>
      <c r="G17" s="198">
        <f t="shared" si="0"/>
        <v>0.01</v>
      </c>
    </row>
    <row r="18" spans="1:7" x14ac:dyDescent="0.25">
      <c r="A18" s="148" t="s">
        <v>431</v>
      </c>
      <c r="B18" s="48">
        <v>1.67</v>
      </c>
      <c r="C18" s="48"/>
      <c r="D18" s="149">
        <v>0.26</v>
      </c>
      <c r="E18" s="197">
        <f t="shared" si="0"/>
        <v>0.55666666666666664</v>
      </c>
      <c r="F18" s="175"/>
      <c r="G18" s="198">
        <f t="shared" si="0"/>
        <v>8.666666666666667E-2</v>
      </c>
    </row>
    <row r="19" spans="1:7" ht="15.75" thickBot="1" x14ac:dyDescent="0.3">
      <c r="A19" s="155" t="s">
        <v>432</v>
      </c>
      <c r="B19" s="156">
        <v>2.4500000000000002</v>
      </c>
      <c r="C19" s="156"/>
      <c r="D19" s="157">
        <v>0.22</v>
      </c>
      <c r="E19" s="197">
        <f t="shared" si="0"/>
        <v>0</v>
      </c>
      <c r="F19" s="175"/>
      <c r="G19" s="198">
        <f t="shared" si="0"/>
        <v>0</v>
      </c>
    </row>
    <row r="20" spans="1:7" ht="15.75" thickBot="1" x14ac:dyDescent="0.3">
      <c r="A20" s="158" t="s">
        <v>85</v>
      </c>
      <c r="B20" s="159">
        <f t="shared" ref="B20:G20" si="1">SUM(B14:B19)</f>
        <v>36.800000000000004</v>
      </c>
      <c r="C20" s="159">
        <f t="shared" si="1"/>
        <v>4.88</v>
      </c>
      <c r="D20" s="160">
        <f t="shared" si="1"/>
        <v>1.8800000000000001</v>
      </c>
      <c r="E20" s="158">
        <f t="shared" si="1"/>
        <v>2.8582176870748297</v>
      </c>
      <c r="F20" s="159">
        <f t="shared" si="1"/>
        <v>0.23820408163265305</v>
      </c>
      <c r="G20" s="160">
        <f t="shared" si="1"/>
        <v>0.17458503401360545</v>
      </c>
    </row>
    <row r="22" spans="1:7" x14ac:dyDescent="0.25">
      <c r="A22" t="s">
        <v>444</v>
      </c>
      <c r="B22" s="172">
        <v>38504</v>
      </c>
    </row>
    <row r="23" spans="1:7" x14ac:dyDescent="0.25">
      <c r="A23" t="s">
        <v>471</v>
      </c>
      <c r="B23" s="176">
        <f>'Model - Rural Free-Flow'!D5</f>
        <v>2021</v>
      </c>
    </row>
    <row r="24" spans="1:7" x14ac:dyDescent="0.25">
      <c r="A24" t="s">
        <v>472</v>
      </c>
      <c r="B24" s="173">
        <f>(AVERAGEIF(Indexation!$B:$B,B23, Indexation!$D:$D)/VLOOKUP(B22, Indexation!$A:$D, 4, TRUE))</f>
        <v>1.266355140186916</v>
      </c>
    </row>
  </sheetData>
  <mergeCells count="3">
    <mergeCell ref="B11:D11"/>
    <mergeCell ref="A11:A12"/>
    <mergeCell ref="E11:G11"/>
  </mergeCells>
  <pageMargins left="0.7" right="0.7" top="0.75" bottom="0.75" header="0.3" footer="0.3"/>
  <pageSetup orientation="portrait" horizontalDpi="30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G38"/>
  <sheetViews>
    <sheetView workbookViewId="0"/>
  </sheetViews>
  <sheetFormatPr defaultRowHeight="15" x14ac:dyDescent="0.25"/>
  <cols>
    <col min="1" max="1" width="25.85546875" style="5" customWidth="1"/>
    <col min="2" max="2" width="12.85546875" style="5" customWidth="1"/>
    <col min="3" max="3" width="13.140625" style="5" customWidth="1"/>
    <col min="4" max="4" width="16.5703125" style="5" customWidth="1"/>
    <col min="5" max="5" width="16.7109375" style="5" customWidth="1"/>
    <col min="6" max="6" width="16.5703125" style="5" customWidth="1"/>
    <col min="7" max="7" width="16.7109375" style="5" customWidth="1"/>
    <col min="8" max="16384" width="9.140625" style="5"/>
  </cols>
  <sheetData>
    <row r="1" spans="1:7" x14ac:dyDescent="0.25">
      <c r="A1" s="4" t="s">
        <v>30</v>
      </c>
    </row>
    <row r="4" spans="1:7" x14ac:dyDescent="0.25">
      <c r="A4" s="6" t="s">
        <v>31</v>
      </c>
    </row>
    <row r="6" spans="1:7" ht="20.85" customHeight="1" x14ac:dyDescent="0.25">
      <c r="A6" s="238" t="s">
        <v>32</v>
      </c>
      <c r="B6" s="239" t="s">
        <v>33</v>
      </c>
      <c r="C6" s="239"/>
      <c r="D6" s="239"/>
      <c r="E6" s="239" t="s">
        <v>34</v>
      </c>
      <c r="F6" s="239"/>
      <c r="G6" s="239"/>
    </row>
    <row r="7" spans="1:7" ht="31.35" customHeight="1" x14ac:dyDescent="0.25">
      <c r="A7" s="238"/>
      <c r="B7" s="210" t="s">
        <v>578</v>
      </c>
      <c r="C7" s="211" t="s">
        <v>579</v>
      </c>
      <c r="D7" s="211" t="s">
        <v>580</v>
      </c>
      <c r="E7" s="210" t="s">
        <v>578</v>
      </c>
      <c r="F7" s="211" t="s">
        <v>579</v>
      </c>
      <c r="G7" s="211" t="s">
        <v>580</v>
      </c>
    </row>
    <row r="8" spans="1:7" ht="20.65" customHeight="1" x14ac:dyDescent="0.25">
      <c r="A8" s="214" t="s">
        <v>35</v>
      </c>
      <c r="B8" s="212">
        <v>7848085</v>
      </c>
      <c r="C8" s="237">
        <v>216675</v>
      </c>
      <c r="D8" s="237"/>
      <c r="E8" s="212">
        <v>6476155</v>
      </c>
      <c r="F8" s="237">
        <v>136505</v>
      </c>
      <c r="G8" s="237"/>
    </row>
    <row r="9" spans="1:7" ht="19.899999999999999" customHeight="1" x14ac:dyDescent="0.25">
      <c r="A9" s="214" t="s">
        <v>36</v>
      </c>
      <c r="B9" s="212">
        <v>8319000</v>
      </c>
      <c r="C9" s="212">
        <v>289604</v>
      </c>
      <c r="D9" s="212">
        <v>31747</v>
      </c>
      <c r="E9" s="212">
        <v>8217515</v>
      </c>
      <c r="F9" s="212">
        <v>407930</v>
      </c>
      <c r="G9" s="212">
        <v>24226</v>
      </c>
    </row>
    <row r="10" spans="1:7" ht="20.65" customHeight="1" x14ac:dyDescent="0.25">
      <c r="A10" s="214" t="s">
        <v>37</v>
      </c>
      <c r="B10" s="212">
        <v>8059080</v>
      </c>
      <c r="C10" s="212">
        <v>294906</v>
      </c>
      <c r="D10" s="212">
        <v>31268</v>
      </c>
      <c r="E10" s="212">
        <v>7741326</v>
      </c>
      <c r="F10" s="212">
        <v>436471</v>
      </c>
      <c r="G10" s="212">
        <v>23446</v>
      </c>
    </row>
    <row r="11" spans="1:7" ht="19.899999999999999" customHeight="1" x14ac:dyDescent="0.25">
      <c r="A11" s="214" t="s">
        <v>38</v>
      </c>
      <c r="B11" s="212">
        <v>8725853</v>
      </c>
      <c r="C11" s="212">
        <v>297940</v>
      </c>
      <c r="D11" s="212">
        <v>31580</v>
      </c>
      <c r="E11" s="212">
        <v>7625611</v>
      </c>
      <c r="F11" s="212">
        <v>424018</v>
      </c>
      <c r="G11" s="212">
        <v>23169</v>
      </c>
    </row>
    <row r="12" spans="1:7" ht="20.65" customHeight="1" x14ac:dyDescent="0.25">
      <c r="A12" s="214" t="s">
        <v>39</v>
      </c>
      <c r="B12" s="212">
        <v>8537385</v>
      </c>
      <c r="C12" s="212">
        <v>294498</v>
      </c>
      <c r="D12" s="212">
        <v>35079</v>
      </c>
      <c r="E12" s="212">
        <v>7796363</v>
      </c>
      <c r="F12" s="212">
        <v>423650</v>
      </c>
      <c r="G12" s="212">
        <v>26544</v>
      </c>
    </row>
    <row r="13" spans="1:7" ht="19.899999999999999" customHeight="1" x14ac:dyDescent="0.25">
      <c r="A13" s="214" t="s">
        <v>40</v>
      </c>
      <c r="B13" s="212">
        <v>8087424</v>
      </c>
      <c r="C13" s="212">
        <v>267428</v>
      </c>
      <c r="D13" s="212">
        <v>34368</v>
      </c>
      <c r="E13" s="212">
        <v>7525710</v>
      </c>
      <c r="F13" s="212">
        <v>386849</v>
      </c>
      <c r="G13" s="212">
        <v>25831</v>
      </c>
    </row>
    <row r="14" spans="1:7" ht="20.65" customHeight="1" x14ac:dyDescent="0.25">
      <c r="A14" s="214" t="s">
        <v>41</v>
      </c>
      <c r="B14" s="212">
        <v>8043372</v>
      </c>
      <c r="C14" s="212">
        <v>302628</v>
      </c>
      <c r="D14" s="212">
        <v>29353</v>
      </c>
      <c r="E14" s="212">
        <v>8439525</v>
      </c>
      <c r="F14" s="212">
        <v>449694</v>
      </c>
      <c r="G14" s="212">
        <v>23035</v>
      </c>
    </row>
    <row r="15" spans="1:7" ht="20.25" customHeight="1" x14ac:dyDescent="0.25">
      <c r="A15" s="214" t="s">
        <v>42</v>
      </c>
      <c r="B15" s="213"/>
      <c r="C15" s="213"/>
      <c r="D15" s="213"/>
      <c r="E15" s="212">
        <v>8982223</v>
      </c>
      <c r="F15" s="212">
        <v>389365</v>
      </c>
      <c r="G15" s="213"/>
    </row>
    <row r="17" spans="1:7" x14ac:dyDescent="0.25">
      <c r="A17" s="7" t="s">
        <v>43</v>
      </c>
    </row>
    <row r="18" spans="1:7" x14ac:dyDescent="0.25">
      <c r="A18" s="177">
        <v>41426</v>
      </c>
      <c r="B18" s="9">
        <f>AVERAGE(B8:B14)</f>
        <v>8231457</v>
      </c>
      <c r="C18" s="9">
        <f>AVERAGE(C9:C14)</f>
        <v>291167.33333333331</v>
      </c>
      <c r="D18" s="9">
        <f>AVERAGE(D9:D14)</f>
        <v>32232.5</v>
      </c>
      <c r="E18" s="9">
        <f>AVERAGE(E8:E15)</f>
        <v>7850553.5</v>
      </c>
      <c r="F18" s="9">
        <f>AVERAGE(F9:F15)</f>
        <v>416853.85714285716</v>
      </c>
      <c r="G18" s="9">
        <f>AVERAGE(G9:G15)</f>
        <v>24375.166666666668</v>
      </c>
    </row>
    <row r="19" spans="1:7" x14ac:dyDescent="0.25">
      <c r="A19" s="178">
        <f>'Model - Rural Free-Flow'!$D$5</f>
        <v>2021</v>
      </c>
      <c r="B19" s="9">
        <f>(AVERAGEIF(Indexation!$B:$B,$A$19, Indexation!$D:$D)/VLOOKUP($A$18, Indexation!$A:$D, 4, TRUE))*B18</f>
        <v>8852082.7261904776</v>
      </c>
      <c r="C19" s="9">
        <f>(AVERAGEIF(Indexation!$B:$B,$A$19, Indexation!$D:$D)/VLOOKUP($A$18, Indexation!$A:$D, 4, TRUE))*C18</f>
        <v>313120.42592592596</v>
      </c>
      <c r="D19" s="9">
        <f>(AVERAGEIF(Indexation!$B:$B,$A$19, Indexation!$D:$D)/VLOOKUP($A$18, Indexation!$A:$D, 4, TRUE))*D18</f>
        <v>34662.72817460318</v>
      </c>
      <c r="E19" s="9">
        <f>(AVERAGEIF(Indexation!$B:$B,$A$19, Indexation!$D:$D)/VLOOKUP($A$18, Indexation!$A:$D, 4, TRUE))*E18</f>
        <v>8442460.3115079384</v>
      </c>
      <c r="F19" s="9">
        <f>(AVERAGEIF(Indexation!$B:$B,$A$19, Indexation!$D:$D)/VLOOKUP($A$18, Indexation!$A:$D, 4, TRUE))*F18</f>
        <v>448283.31462585041</v>
      </c>
      <c r="G19" s="9">
        <f>(AVERAGEIF(Indexation!$B:$B,$A$19, Indexation!$D:$D)/VLOOKUP($A$18, Indexation!$A:$D, 4, TRUE))*G18</f>
        <v>26212.976851851858</v>
      </c>
    </row>
    <row r="20" spans="1:7" x14ac:dyDescent="0.25">
      <c r="A20" s="11" t="s">
        <v>472</v>
      </c>
      <c r="B20" s="215">
        <f>(AVERAGEIF(Indexation!$B:$B,A19, Indexation!$D:$D)/VLOOKUP(A18, Indexation!$A:$D, 4, TRUE))</f>
        <v>1.0753968253968256</v>
      </c>
    </row>
    <row r="38" spans="1:1" x14ac:dyDescent="0.25">
      <c r="A38" s="8" t="s">
        <v>44</v>
      </c>
    </row>
  </sheetData>
  <mergeCells count="5">
    <mergeCell ref="C8:D8"/>
    <mergeCell ref="F8:G8"/>
    <mergeCell ref="A6:A7"/>
    <mergeCell ref="B6:D6"/>
    <mergeCell ref="E6:G6"/>
  </mergeCells>
  <pageMargins left="1.25" right="1.25" top="1" bottom="0.74583299999999997" header="0.25" footer="0.25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2:M19"/>
  <sheetViews>
    <sheetView workbookViewId="0">
      <selection activeCell="N34" sqref="N34"/>
    </sheetView>
  </sheetViews>
  <sheetFormatPr defaultRowHeight="15" x14ac:dyDescent="0.25"/>
  <cols>
    <col min="1" max="1" width="11.7109375" customWidth="1"/>
    <col min="3" max="3" width="11" customWidth="1"/>
    <col min="5" max="5" width="12" bestFit="1" customWidth="1"/>
    <col min="6" max="6" width="10" bestFit="1" customWidth="1"/>
    <col min="8" max="8" width="10" bestFit="1" customWidth="1"/>
  </cols>
  <sheetData>
    <row r="2" spans="1:13" x14ac:dyDescent="0.25">
      <c r="C2" t="s">
        <v>0</v>
      </c>
    </row>
    <row r="4" spans="1:13" x14ac:dyDescent="0.25">
      <c r="C4" t="s">
        <v>7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K4" t="s">
        <v>8</v>
      </c>
      <c r="L4" t="s">
        <v>9</v>
      </c>
      <c r="M4" t="s">
        <v>10</v>
      </c>
    </row>
    <row r="5" spans="1:13" x14ac:dyDescent="0.25">
      <c r="C5">
        <v>121.4093</v>
      </c>
      <c r="D5">
        <v>0.483655</v>
      </c>
      <c r="E5">
        <v>7.8763439999999996</v>
      </c>
      <c r="F5">
        <v>2.41E-5</v>
      </c>
      <c r="G5">
        <v>9.1580999999999996E-2</v>
      </c>
      <c r="H5">
        <v>1.4800000000000001E-5</v>
      </c>
      <c r="I5">
        <v>3.5669999999999999E-3</v>
      </c>
      <c r="K5">
        <v>2</v>
      </c>
      <c r="L5">
        <v>100</v>
      </c>
      <c r="M5">
        <v>60</v>
      </c>
    </row>
    <row r="6" spans="1:13" x14ac:dyDescent="0.25">
      <c r="K6">
        <v>2</v>
      </c>
      <c r="L6">
        <v>100</v>
      </c>
    </row>
    <row r="7" spans="1:13" x14ac:dyDescent="0.25">
      <c r="A7" t="s">
        <v>11</v>
      </c>
      <c r="B7" t="s">
        <v>12</v>
      </c>
      <c r="C7" t="s">
        <v>13</v>
      </c>
      <c r="E7" t="s">
        <v>13</v>
      </c>
      <c r="K7">
        <v>2</v>
      </c>
      <c r="L7">
        <v>90</v>
      </c>
    </row>
    <row r="8" spans="1:13" x14ac:dyDescent="0.25">
      <c r="A8" s="2">
        <v>6</v>
      </c>
      <c r="B8" s="2">
        <v>100</v>
      </c>
      <c r="C8" s="2">
        <f t="shared" ref="C8:C13" si="0">$C$5*($D$5+($E$5/L5)+($F$5*L5^2)+($G$5*K5)+($H$5*K5^2)+($I$5*$M$5))</f>
        <v>145.77124643065201</v>
      </c>
      <c r="K8">
        <v>3</v>
      </c>
      <c r="L8">
        <v>100</v>
      </c>
    </row>
    <row r="9" spans="1:13" x14ac:dyDescent="0.25">
      <c r="A9" s="2">
        <v>2</v>
      </c>
      <c r="B9" s="2">
        <v>100</v>
      </c>
      <c r="C9" s="2">
        <f t="shared" si="0"/>
        <v>145.77124643065201</v>
      </c>
      <c r="D9" s="1"/>
      <c r="E9" s="3">
        <f>C8-C9</f>
        <v>0</v>
      </c>
      <c r="K9">
        <v>3</v>
      </c>
      <c r="L9">
        <v>90</v>
      </c>
    </row>
    <row r="10" spans="1:13" x14ac:dyDescent="0.25">
      <c r="A10">
        <v>2</v>
      </c>
      <c r="B10">
        <v>90</v>
      </c>
      <c r="C10">
        <f t="shared" si="0"/>
        <v>141.27442726320666</v>
      </c>
      <c r="E10" s="3"/>
      <c r="K10">
        <v>4</v>
      </c>
      <c r="L10">
        <v>90</v>
      </c>
    </row>
    <row r="11" spans="1:13" x14ac:dyDescent="0.25">
      <c r="A11">
        <v>3</v>
      </c>
      <c r="B11">
        <v>100</v>
      </c>
      <c r="C11">
        <f t="shared" si="0"/>
        <v>156.89901582215199</v>
      </c>
      <c r="E11" s="3"/>
    </row>
    <row r="12" spans="1:13" x14ac:dyDescent="0.25">
      <c r="A12">
        <v>3</v>
      </c>
      <c r="B12">
        <v>90</v>
      </c>
      <c r="C12">
        <f t="shared" si="0"/>
        <v>152.4021966547067</v>
      </c>
      <c r="D12" s="1"/>
      <c r="E12" s="3"/>
      <c r="F12" s="1"/>
    </row>
    <row r="13" spans="1:13" x14ac:dyDescent="0.25">
      <c r="A13">
        <v>4</v>
      </c>
      <c r="B13">
        <v>90</v>
      </c>
      <c r="C13">
        <f t="shared" si="0"/>
        <v>163.53355976148666</v>
      </c>
      <c r="D13" s="1"/>
      <c r="E13" s="3">
        <f>C8-C13</f>
        <v>-17.762313330834644</v>
      </c>
      <c r="F13" s="1">
        <f>(E9-E13)/100</f>
        <v>0.17762313330834645</v>
      </c>
    </row>
    <row r="14" spans="1:13" x14ac:dyDescent="0.25">
      <c r="D14" s="1"/>
    </row>
    <row r="16" spans="1:13" x14ac:dyDescent="0.25">
      <c r="B16" t="s">
        <v>14</v>
      </c>
      <c r="D16">
        <v>241</v>
      </c>
      <c r="E16" t="s">
        <v>16</v>
      </c>
    </row>
    <row r="17" spans="2:4" x14ac:dyDescent="0.25">
      <c r="B17" t="s">
        <v>15</v>
      </c>
      <c r="D17">
        <v>203</v>
      </c>
    </row>
    <row r="18" spans="2:4" x14ac:dyDescent="0.25">
      <c r="D18">
        <f>D16-D17</f>
        <v>38</v>
      </c>
    </row>
    <row r="19" spans="2:4" x14ac:dyDescent="0.25">
      <c r="C19" t="s">
        <v>17</v>
      </c>
      <c r="D19">
        <f>284*D18/100</f>
        <v>107.92</v>
      </c>
    </row>
  </sheetData>
  <pageMargins left="0.7" right="0.7" top="0.75" bottom="0.75" header="0.3" footer="0.3"/>
  <pageSetup orientation="portrait" horizontalDpi="30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R53"/>
  <sheetViews>
    <sheetView topLeftCell="B1" workbookViewId="0">
      <selection activeCell="P11" sqref="P11"/>
    </sheetView>
  </sheetViews>
  <sheetFormatPr defaultRowHeight="14.25" x14ac:dyDescent="0.2"/>
  <cols>
    <col min="1" max="1" width="15.5703125" style="59" customWidth="1"/>
    <col min="2" max="2" width="11.7109375" style="59" customWidth="1"/>
    <col min="3" max="3" width="12.140625" style="59" customWidth="1"/>
    <col min="4" max="4" width="14.42578125" style="59" customWidth="1"/>
    <col min="5" max="6" width="13.28515625" style="59" customWidth="1"/>
    <col min="7" max="7" width="12.140625" style="59" customWidth="1"/>
    <col min="8" max="8" width="13.28515625" style="59" customWidth="1"/>
    <col min="9" max="9" width="14.42578125" style="59" customWidth="1"/>
    <col min="10" max="10" width="13.28515625" style="59" customWidth="1"/>
    <col min="11" max="11" width="11.28515625" style="59" bestFit="1" customWidth="1"/>
    <col min="12" max="13" width="9.140625" style="59"/>
    <col min="14" max="14" width="35.42578125" style="59" bestFit="1" customWidth="1"/>
    <col min="15" max="15" width="13.5703125" style="59" bestFit="1" customWidth="1"/>
    <col min="16" max="16" width="15.85546875" style="59" bestFit="1" customWidth="1"/>
    <col min="17" max="17" width="19.42578125" style="59" bestFit="1" customWidth="1"/>
    <col min="18" max="18" width="21.5703125" style="59" bestFit="1" customWidth="1"/>
    <col min="19" max="256" width="9.140625" style="59"/>
    <col min="257" max="257" width="15.5703125" style="59" customWidth="1"/>
    <col min="258" max="258" width="11.7109375" style="59" customWidth="1"/>
    <col min="259" max="259" width="12.140625" style="59" customWidth="1"/>
    <col min="260" max="260" width="14.42578125" style="59" customWidth="1"/>
    <col min="261" max="262" width="13.28515625" style="59" customWidth="1"/>
    <col min="263" max="263" width="12.140625" style="59" customWidth="1"/>
    <col min="264" max="264" width="13.28515625" style="59" customWidth="1"/>
    <col min="265" max="265" width="14.42578125" style="59" customWidth="1"/>
    <col min="266" max="266" width="13.28515625" style="59" customWidth="1"/>
    <col min="267" max="267" width="11.28515625" style="59" bestFit="1" customWidth="1"/>
    <col min="268" max="512" width="9.140625" style="59"/>
    <col min="513" max="513" width="15.5703125" style="59" customWidth="1"/>
    <col min="514" max="514" width="11.7109375" style="59" customWidth="1"/>
    <col min="515" max="515" width="12.140625" style="59" customWidth="1"/>
    <col min="516" max="516" width="14.42578125" style="59" customWidth="1"/>
    <col min="517" max="518" width="13.28515625" style="59" customWidth="1"/>
    <col min="519" max="519" width="12.140625" style="59" customWidth="1"/>
    <col min="520" max="520" width="13.28515625" style="59" customWidth="1"/>
    <col min="521" max="521" width="14.42578125" style="59" customWidth="1"/>
    <col min="522" max="522" width="13.28515625" style="59" customWidth="1"/>
    <col min="523" max="523" width="11.28515625" style="59" bestFit="1" customWidth="1"/>
    <col min="524" max="768" width="9.140625" style="59"/>
    <col min="769" max="769" width="15.5703125" style="59" customWidth="1"/>
    <col min="770" max="770" width="11.7109375" style="59" customWidth="1"/>
    <col min="771" max="771" width="12.140625" style="59" customWidth="1"/>
    <col min="772" max="772" width="14.42578125" style="59" customWidth="1"/>
    <col min="773" max="774" width="13.28515625" style="59" customWidth="1"/>
    <col min="775" max="775" width="12.140625" style="59" customWidth="1"/>
    <col min="776" max="776" width="13.28515625" style="59" customWidth="1"/>
    <col min="777" max="777" width="14.42578125" style="59" customWidth="1"/>
    <col min="778" max="778" width="13.28515625" style="59" customWidth="1"/>
    <col min="779" max="779" width="11.28515625" style="59" bestFit="1" customWidth="1"/>
    <col min="780" max="1024" width="9.140625" style="59"/>
    <col min="1025" max="1025" width="15.5703125" style="59" customWidth="1"/>
    <col min="1026" max="1026" width="11.7109375" style="59" customWidth="1"/>
    <col min="1027" max="1027" width="12.140625" style="59" customWidth="1"/>
    <col min="1028" max="1028" width="14.42578125" style="59" customWidth="1"/>
    <col min="1029" max="1030" width="13.28515625" style="59" customWidth="1"/>
    <col min="1031" max="1031" width="12.140625" style="59" customWidth="1"/>
    <col min="1032" max="1032" width="13.28515625" style="59" customWidth="1"/>
    <col min="1033" max="1033" width="14.42578125" style="59" customWidth="1"/>
    <col min="1034" max="1034" width="13.28515625" style="59" customWidth="1"/>
    <col min="1035" max="1035" width="11.28515625" style="59" bestFit="1" customWidth="1"/>
    <col min="1036" max="1280" width="9.140625" style="59"/>
    <col min="1281" max="1281" width="15.5703125" style="59" customWidth="1"/>
    <col min="1282" max="1282" width="11.7109375" style="59" customWidth="1"/>
    <col min="1283" max="1283" width="12.140625" style="59" customWidth="1"/>
    <col min="1284" max="1284" width="14.42578125" style="59" customWidth="1"/>
    <col min="1285" max="1286" width="13.28515625" style="59" customWidth="1"/>
    <col min="1287" max="1287" width="12.140625" style="59" customWidth="1"/>
    <col min="1288" max="1288" width="13.28515625" style="59" customWidth="1"/>
    <col min="1289" max="1289" width="14.42578125" style="59" customWidth="1"/>
    <col min="1290" max="1290" width="13.28515625" style="59" customWidth="1"/>
    <col min="1291" max="1291" width="11.28515625" style="59" bestFit="1" customWidth="1"/>
    <col min="1292" max="1536" width="9.140625" style="59"/>
    <col min="1537" max="1537" width="15.5703125" style="59" customWidth="1"/>
    <col min="1538" max="1538" width="11.7109375" style="59" customWidth="1"/>
    <col min="1539" max="1539" width="12.140625" style="59" customWidth="1"/>
    <col min="1540" max="1540" width="14.42578125" style="59" customWidth="1"/>
    <col min="1541" max="1542" width="13.28515625" style="59" customWidth="1"/>
    <col min="1543" max="1543" width="12.140625" style="59" customWidth="1"/>
    <col min="1544" max="1544" width="13.28515625" style="59" customWidth="1"/>
    <col min="1545" max="1545" width="14.42578125" style="59" customWidth="1"/>
    <col min="1546" max="1546" width="13.28515625" style="59" customWidth="1"/>
    <col min="1547" max="1547" width="11.28515625" style="59" bestFit="1" customWidth="1"/>
    <col min="1548" max="1792" width="9.140625" style="59"/>
    <col min="1793" max="1793" width="15.5703125" style="59" customWidth="1"/>
    <col min="1794" max="1794" width="11.7109375" style="59" customWidth="1"/>
    <col min="1795" max="1795" width="12.140625" style="59" customWidth="1"/>
    <col min="1796" max="1796" width="14.42578125" style="59" customWidth="1"/>
    <col min="1797" max="1798" width="13.28515625" style="59" customWidth="1"/>
    <col min="1799" max="1799" width="12.140625" style="59" customWidth="1"/>
    <col min="1800" max="1800" width="13.28515625" style="59" customWidth="1"/>
    <col min="1801" max="1801" width="14.42578125" style="59" customWidth="1"/>
    <col min="1802" max="1802" width="13.28515625" style="59" customWidth="1"/>
    <col min="1803" max="1803" width="11.28515625" style="59" bestFit="1" customWidth="1"/>
    <col min="1804" max="2048" width="9.140625" style="59"/>
    <col min="2049" max="2049" width="15.5703125" style="59" customWidth="1"/>
    <col min="2050" max="2050" width="11.7109375" style="59" customWidth="1"/>
    <col min="2051" max="2051" width="12.140625" style="59" customWidth="1"/>
    <col min="2052" max="2052" width="14.42578125" style="59" customWidth="1"/>
    <col min="2053" max="2054" width="13.28515625" style="59" customWidth="1"/>
    <col min="2055" max="2055" width="12.140625" style="59" customWidth="1"/>
    <col min="2056" max="2056" width="13.28515625" style="59" customWidth="1"/>
    <col min="2057" max="2057" width="14.42578125" style="59" customWidth="1"/>
    <col min="2058" max="2058" width="13.28515625" style="59" customWidth="1"/>
    <col min="2059" max="2059" width="11.28515625" style="59" bestFit="1" customWidth="1"/>
    <col min="2060" max="2304" width="9.140625" style="59"/>
    <col min="2305" max="2305" width="15.5703125" style="59" customWidth="1"/>
    <col min="2306" max="2306" width="11.7109375" style="59" customWidth="1"/>
    <col min="2307" max="2307" width="12.140625" style="59" customWidth="1"/>
    <col min="2308" max="2308" width="14.42578125" style="59" customWidth="1"/>
    <col min="2309" max="2310" width="13.28515625" style="59" customWidth="1"/>
    <col min="2311" max="2311" width="12.140625" style="59" customWidth="1"/>
    <col min="2312" max="2312" width="13.28515625" style="59" customWidth="1"/>
    <col min="2313" max="2313" width="14.42578125" style="59" customWidth="1"/>
    <col min="2314" max="2314" width="13.28515625" style="59" customWidth="1"/>
    <col min="2315" max="2315" width="11.28515625" style="59" bestFit="1" customWidth="1"/>
    <col min="2316" max="2560" width="9.140625" style="59"/>
    <col min="2561" max="2561" width="15.5703125" style="59" customWidth="1"/>
    <col min="2562" max="2562" width="11.7109375" style="59" customWidth="1"/>
    <col min="2563" max="2563" width="12.140625" style="59" customWidth="1"/>
    <col min="2564" max="2564" width="14.42578125" style="59" customWidth="1"/>
    <col min="2565" max="2566" width="13.28515625" style="59" customWidth="1"/>
    <col min="2567" max="2567" width="12.140625" style="59" customWidth="1"/>
    <col min="2568" max="2568" width="13.28515625" style="59" customWidth="1"/>
    <col min="2569" max="2569" width="14.42578125" style="59" customWidth="1"/>
    <col min="2570" max="2570" width="13.28515625" style="59" customWidth="1"/>
    <col min="2571" max="2571" width="11.28515625" style="59" bestFit="1" customWidth="1"/>
    <col min="2572" max="2816" width="9.140625" style="59"/>
    <col min="2817" max="2817" width="15.5703125" style="59" customWidth="1"/>
    <col min="2818" max="2818" width="11.7109375" style="59" customWidth="1"/>
    <col min="2819" max="2819" width="12.140625" style="59" customWidth="1"/>
    <col min="2820" max="2820" width="14.42578125" style="59" customWidth="1"/>
    <col min="2821" max="2822" width="13.28515625" style="59" customWidth="1"/>
    <col min="2823" max="2823" width="12.140625" style="59" customWidth="1"/>
    <col min="2824" max="2824" width="13.28515625" style="59" customWidth="1"/>
    <col min="2825" max="2825" width="14.42578125" style="59" customWidth="1"/>
    <col min="2826" max="2826" width="13.28515625" style="59" customWidth="1"/>
    <col min="2827" max="2827" width="11.28515625" style="59" bestFit="1" customWidth="1"/>
    <col min="2828" max="3072" width="9.140625" style="59"/>
    <col min="3073" max="3073" width="15.5703125" style="59" customWidth="1"/>
    <col min="3074" max="3074" width="11.7109375" style="59" customWidth="1"/>
    <col min="3075" max="3075" width="12.140625" style="59" customWidth="1"/>
    <col min="3076" max="3076" width="14.42578125" style="59" customWidth="1"/>
    <col min="3077" max="3078" width="13.28515625" style="59" customWidth="1"/>
    <col min="3079" max="3079" width="12.140625" style="59" customWidth="1"/>
    <col min="3080" max="3080" width="13.28515625" style="59" customWidth="1"/>
    <col min="3081" max="3081" width="14.42578125" style="59" customWidth="1"/>
    <col min="3082" max="3082" width="13.28515625" style="59" customWidth="1"/>
    <col min="3083" max="3083" width="11.28515625" style="59" bestFit="1" customWidth="1"/>
    <col min="3084" max="3328" width="9.140625" style="59"/>
    <col min="3329" max="3329" width="15.5703125" style="59" customWidth="1"/>
    <col min="3330" max="3330" width="11.7109375" style="59" customWidth="1"/>
    <col min="3331" max="3331" width="12.140625" style="59" customWidth="1"/>
    <col min="3332" max="3332" width="14.42578125" style="59" customWidth="1"/>
    <col min="3333" max="3334" width="13.28515625" style="59" customWidth="1"/>
    <col min="3335" max="3335" width="12.140625" style="59" customWidth="1"/>
    <col min="3336" max="3336" width="13.28515625" style="59" customWidth="1"/>
    <col min="3337" max="3337" width="14.42578125" style="59" customWidth="1"/>
    <col min="3338" max="3338" width="13.28515625" style="59" customWidth="1"/>
    <col min="3339" max="3339" width="11.28515625" style="59" bestFit="1" customWidth="1"/>
    <col min="3340" max="3584" width="9.140625" style="59"/>
    <col min="3585" max="3585" width="15.5703125" style="59" customWidth="1"/>
    <col min="3586" max="3586" width="11.7109375" style="59" customWidth="1"/>
    <col min="3587" max="3587" width="12.140625" style="59" customWidth="1"/>
    <col min="3588" max="3588" width="14.42578125" style="59" customWidth="1"/>
    <col min="3589" max="3590" width="13.28515625" style="59" customWidth="1"/>
    <col min="3591" max="3591" width="12.140625" style="59" customWidth="1"/>
    <col min="3592" max="3592" width="13.28515625" style="59" customWidth="1"/>
    <col min="3593" max="3593" width="14.42578125" style="59" customWidth="1"/>
    <col min="3594" max="3594" width="13.28515625" style="59" customWidth="1"/>
    <col min="3595" max="3595" width="11.28515625" style="59" bestFit="1" customWidth="1"/>
    <col min="3596" max="3840" width="9.140625" style="59"/>
    <col min="3841" max="3841" width="15.5703125" style="59" customWidth="1"/>
    <col min="3842" max="3842" width="11.7109375" style="59" customWidth="1"/>
    <col min="3843" max="3843" width="12.140625" style="59" customWidth="1"/>
    <col min="3844" max="3844" width="14.42578125" style="59" customWidth="1"/>
    <col min="3845" max="3846" width="13.28515625" style="59" customWidth="1"/>
    <col min="3847" max="3847" width="12.140625" style="59" customWidth="1"/>
    <col min="3848" max="3848" width="13.28515625" style="59" customWidth="1"/>
    <col min="3849" max="3849" width="14.42578125" style="59" customWidth="1"/>
    <col min="3850" max="3850" width="13.28515625" style="59" customWidth="1"/>
    <col min="3851" max="3851" width="11.28515625" style="59" bestFit="1" customWidth="1"/>
    <col min="3852" max="4096" width="9.140625" style="59"/>
    <col min="4097" max="4097" width="15.5703125" style="59" customWidth="1"/>
    <col min="4098" max="4098" width="11.7109375" style="59" customWidth="1"/>
    <col min="4099" max="4099" width="12.140625" style="59" customWidth="1"/>
    <col min="4100" max="4100" width="14.42578125" style="59" customWidth="1"/>
    <col min="4101" max="4102" width="13.28515625" style="59" customWidth="1"/>
    <col min="4103" max="4103" width="12.140625" style="59" customWidth="1"/>
    <col min="4104" max="4104" width="13.28515625" style="59" customWidth="1"/>
    <col min="4105" max="4105" width="14.42578125" style="59" customWidth="1"/>
    <col min="4106" max="4106" width="13.28515625" style="59" customWidth="1"/>
    <col min="4107" max="4107" width="11.28515625" style="59" bestFit="1" customWidth="1"/>
    <col min="4108" max="4352" width="9.140625" style="59"/>
    <col min="4353" max="4353" width="15.5703125" style="59" customWidth="1"/>
    <col min="4354" max="4354" width="11.7109375" style="59" customWidth="1"/>
    <col min="4355" max="4355" width="12.140625" style="59" customWidth="1"/>
    <col min="4356" max="4356" width="14.42578125" style="59" customWidth="1"/>
    <col min="4357" max="4358" width="13.28515625" style="59" customWidth="1"/>
    <col min="4359" max="4359" width="12.140625" style="59" customWidth="1"/>
    <col min="4360" max="4360" width="13.28515625" style="59" customWidth="1"/>
    <col min="4361" max="4361" width="14.42578125" style="59" customWidth="1"/>
    <col min="4362" max="4362" width="13.28515625" style="59" customWidth="1"/>
    <col min="4363" max="4363" width="11.28515625" style="59" bestFit="1" customWidth="1"/>
    <col min="4364" max="4608" width="9.140625" style="59"/>
    <col min="4609" max="4609" width="15.5703125" style="59" customWidth="1"/>
    <col min="4610" max="4610" width="11.7109375" style="59" customWidth="1"/>
    <col min="4611" max="4611" width="12.140625" style="59" customWidth="1"/>
    <col min="4612" max="4612" width="14.42578125" style="59" customWidth="1"/>
    <col min="4613" max="4614" width="13.28515625" style="59" customWidth="1"/>
    <col min="4615" max="4615" width="12.140625" style="59" customWidth="1"/>
    <col min="4616" max="4616" width="13.28515625" style="59" customWidth="1"/>
    <col min="4617" max="4617" width="14.42578125" style="59" customWidth="1"/>
    <col min="4618" max="4618" width="13.28515625" style="59" customWidth="1"/>
    <col min="4619" max="4619" width="11.28515625" style="59" bestFit="1" customWidth="1"/>
    <col min="4620" max="4864" width="9.140625" style="59"/>
    <col min="4865" max="4865" width="15.5703125" style="59" customWidth="1"/>
    <col min="4866" max="4866" width="11.7109375" style="59" customWidth="1"/>
    <col min="4867" max="4867" width="12.140625" style="59" customWidth="1"/>
    <col min="4868" max="4868" width="14.42578125" style="59" customWidth="1"/>
    <col min="4869" max="4870" width="13.28515625" style="59" customWidth="1"/>
    <col min="4871" max="4871" width="12.140625" style="59" customWidth="1"/>
    <col min="4872" max="4872" width="13.28515625" style="59" customWidth="1"/>
    <col min="4873" max="4873" width="14.42578125" style="59" customWidth="1"/>
    <col min="4874" max="4874" width="13.28515625" style="59" customWidth="1"/>
    <col min="4875" max="4875" width="11.28515625" style="59" bestFit="1" customWidth="1"/>
    <col min="4876" max="5120" width="9.140625" style="59"/>
    <col min="5121" max="5121" width="15.5703125" style="59" customWidth="1"/>
    <col min="5122" max="5122" width="11.7109375" style="59" customWidth="1"/>
    <col min="5123" max="5123" width="12.140625" style="59" customWidth="1"/>
    <col min="5124" max="5124" width="14.42578125" style="59" customWidth="1"/>
    <col min="5125" max="5126" width="13.28515625" style="59" customWidth="1"/>
    <col min="5127" max="5127" width="12.140625" style="59" customWidth="1"/>
    <col min="5128" max="5128" width="13.28515625" style="59" customWidth="1"/>
    <col min="5129" max="5129" width="14.42578125" style="59" customWidth="1"/>
    <col min="5130" max="5130" width="13.28515625" style="59" customWidth="1"/>
    <col min="5131" max="5131" width="11.28515625" style="59" bestFit="1" customWidth="1"/>
    <col min="5132" max="5376" width="9.140625" style="59"/>
    <col min="5377" max="5377" width="15.5703125" style="59" customWidth="1"/>
    <col min="5378" max="5378" width="11.7109375" style="59" customWidth="1"/>
    <col min="5379" max="5379" width="12.140625" style="59" customWidth="1"/>
    <col min="5380" max="5380" width="14.42578125" style="59" customWidth="1"/>
    <col min="5381" max="5382" width="13.28515625" style="59" customWidth="1"/>
    <col min="5383" max="5383" width="12.140625" style="59" customWidth="1"/>
    <col min="5384" max="5384" width="13.28515625" style="59" customWidth="1"/>
    <col min="5385" max="5385" width="14.42578125" style="59" customWidth="1"/>
    <col min="5386" max="5386" width="13.28515625" style="59" customWidth="1"/>
    <col min="5387" max="5387" width="11.28515625" style="59" bestFit="1" customWidth="1"/>
    <col min="5388" max="5632" width="9.140625" style="59"/>
    <col min="5633" max="5633" width="15.5703125" style="59" customWidth="1"/>
    <col min="5634" max="5634" width="11.7109375" style="59" customWidth="1"/>
    <col min="5635" max="5635" width="12.140625" style="59" customWidth="1"/>
    <col min="5636" max="5636" width="14.42578125" style="59" customWidth="1"/>
    <col min="5637" max="5638" width="13.28515625" style="59" customWidth="1"/>
    <col min="5639" max="5639" width="12.140625" style="59" customWidth="1"/>
    <col min="5640" max="5640" width="13.28515625" style="59" customWidth="1"/>
    <col min="5641" max="5641" width="14.42578125" style="59" customWidth="1"/>
    <col min="5642" max="5642" width="13.28515625" style="59" customWidth="1"/>
    <col min="5643" max="5643" width="11.28515625" style="59" bestFit="1" customWidth="1"/>
    <col min="5644" max="5888" width="9.140625" style="59"/>
    <col min="5889" max="5889" width="15.5703125" style="59" customWidth="1"/>
    <col min="5890" max="5890" width="11.7109375" style="59" customWidth="1"/>
    <col min="5891" max="5891" width="12.140625" style="59" customWidth="1"/>
    <col min="5892" max="5892" width="14.42578125" style="59" customWidth="1"/>
    <col min="5893" max="5894" width="13.28515625" style="59" customWidth="1"/>
    <col min="5895" max="5895" width="12.140625" style="59" customWidth="1"/>
    <col min="5896" max="5896" width="13.28515625" style="59" customWidth="1"/>
    <col min="5897" max="5897" width="14.42578125" style="59" customWidth="1"/>
    <col min="5898" max="5898" width="13.28515625" style="59" customWidth="1"/>
    <col min="5899" max="5899" width="11.28515625" style="59" bestFit="1" customWidth="1"/>
    <col min="5900" max="6144" width="9.140625" style="59"/>
    <col min="6145" max="6145" width="15.5703125" style="59" customWidth="1"/>
    <col min="6146" max="6146" width="11.7109375" style="59" customWidth="1"/>
    <col min="6147" max="6147" width="12.140625" style="59" customWidth="1"/>
    <col min="6148" max="6148" width="14.42578125" style="59" customWidth="1"/>
    <col min="6149" max="6150" width="13.28515625" style="59" customWidth="1"/>
    <col min="6151" max="6151" width="12.140625" style="59" customWidth="1"/>
    <col min="6152" max="6152" width="13.28515625" style="59" customWidth="1"/>
    <col min="6153" max="6153" width="14.42578125" style="59" customWidth="1"/>
    <col min="6154" max="6154" width="13.28515625" style="59" customWidth="1"/>
    <col min="6155" max="6155" width="11.28515625" style="59" bestFit="1" customWidth="1"/>
    <col min="6156" max="6400" width="9.140625" style="59"/>
    <col min="6401" max="6401" width="15.5703125" style="59" customWidth="1"/>
    <col min="6402" max="6402" width="11.7109375" style="59" customWidth="1"/>
    <col min="6403" max="6403" width="12.140625" style="59" customWidth="1"/>
    <col min="6404" max="6404" width="14.42578125" style="59" customWidth="1"/>
    <col min="6405" max="6406" width="13.28515625" style="59" customWidth="1"/>
    <col min="6407" max="6407" width="12.140625" style="59" customWidth="1"/>
    <col min="6408" max="6408" width="13.28515625" style="59" customWidth="1"/>
    <col min="6409" max="6409" width="14.42578125" style="59" customWidth="1"/>
    <col min="6410" max="6410" width="13.28515625" style="59" customWidth="1"/>
    <col min="6411" max="6411" width="11.28515625" style="59" bestFit="1" customWidth="1"/>
    <col min="6412" max="6656" width="9.140625" style="59"/>
    <col min="6657" max="6657" width="15.5703125" style="59" customWidth="1"/>
    <col min="6658" max="6658" width="11.7109375" style="59" customWidth="1"/>
    <col min="6659" max="6659" width="12.140625" style="59" customWidth="1"/>
    <col min="6660" max="6660" width="14.42578125" style="59" customWidth="1"/>
    <col min="6661" max="6662" width="13.28515625" style="59" customWidth="1"/>
    <col min="6663" max="6663" width="12.140625" style="59" customWidth="1"/>
    <col min="6664" max="6664" width="13.28515625" style="59" customWidth="1"/>
    <col min="6665" max="6665" width="14.42578125" style="59" customWidth="1"/>
    <col min="6666" max="6666" width="13.28515625" style="59" customWidth="1"/>
    <col min="6667" max="6667" width="11.28515625" style="59" bestFit="1" customWidth="1"/>
    <col min="6668" max="6912" width="9.140625" style="59"/>
    <col min="6913" max="6913" width="15.5703125" style="59" customWidth="1"/>
    <col min="6914" max="6914" width="11.7109375" style="59" customWidth="1"/>
    <col min="6915" max="6915" width="12.140625" style="59" customWidth="1"/>
    <col min="6916" max="6916" width="14.42578125" style="59" customWidth="1"/>
    <col min="6917" max="6918" width="13.28515625" style="59" customWidth="1"/>
    <col min="6919" max="6919" width="12.140625" style="59" customWidth="1"/>
    <col min="6920" max="6920" width="13.28515625" style="59" customWidth="1"/>
    <col min="6921" max="6921" width="14.42578125" style="59" customWidth="1"/>
    <col min="6922" max="6922" width="13.28515625" style="59" customWidth="1"/>
    <col min="6923" max="6923" width="11.28515625" style="59" bestFit="1" customWidth="1"/>
    <col min="6924" max="7168" width="9.140625" style="59"/>
    <col min="7169" max="7169" width="15.5703125" style="59" customWidth="1"/>
    <col min="7170" max="7170" width="11.7109375" style="59" customWidth="1"/>
    <col min="7171" max="7171" width="12.140625" style="59" customWidth="1"/>
    <col min="7172" max="7172" width="14.42578125" style="59" customWidth="1"/>
    <col min="7173" max="7174" width="13.28515625" style="59" customWidth="1"/>
    <col min="7175" max="7175" width="12.140625" style="59" customWidth="1"/>
    <col min="7176" max="7176" width="13.28515625" style="59" customWidth="1"/>
    <col min="7177" max="7177" width="14.42578125" style="59" customWidth="1"/>
    <col min="7178" max="7178" width="13.28515625" style="59" customWidth="1"/>
    <col min="7179" max="7179" width="11.28515625" style="59" bestFit="1" customWidth="1"/>
    <col min="7180" max="7424" width="9.140625" style="59"/>
    <col min="7425" max="7425" width="15.5703125" style="59" customWidth="1"/>
    <col min="7426" max="7426" width="11.7109375" style="59" customWidth="1"/>
    <col min="7427" max="7427" width="12.140625" style="59" customWidth="1"/>
    <col min="7428" max="7428" width="14.42578125" style="59" customWidth="1"/>
    <col min="7429" max="7430" width="13.28515625" style="59" customWidth="1"/>
    <col min="7431" max="7431" width="12.140625" style="59" customWidth="1"/>
    <col min="7432" max="7432" width="13.28515625" style="59" customWidth="1"/>
    <col min="7433" max="7433" width="14.42578125" style="59" customWidth="1"/>
    <col min="7434" max="7434" width="13.28515625" style="59" customWidth="1"/>
    <col min="7435" max="7435" width="11.28515625" style="59" bestFit="1" customWidth="1"/>
    <col min="7436" max="7680" width="9.140625" style="59"/>
    <col min="7681" max="7681" width="15.5703125" style="59" customWidth="1"/>
    <col min="7682" max="7682" width="11.7109375" style="59" customWidth="1"/>
    <col min="7683" max="7683" width="12.140625" style="59" customWidth="1"/>
    <col min="7684" max="7684" width="14.42578125" style="59" customWidth="1"/>
    <col min="7685" max="7686" width="13.28515625" style="59" customWidth="1"/>
    <col min="7687" max="7687" width="12.140625" style="59" customWidth="1"/>
    <col min="7688" max="7688" width="13.28515625" style="59" customWidth="1"/>
    <col min="7689" max="7689" width="14.42578125" style="59" customWidth="1"/>
    <col min="7690" max="7690" width="13.28515625" style="59" customWidth="1"/>
    <col min="7691" max="7691" width="11.28515625" style="59" bestFit="1" customWidth="1"/>
    <col min="7692" max="7936" width="9.140625" style="59"/>
    <col min="7937" max="7937" width="15.5703125" style="59" customWidth="1"/>
    <col min="7938" max="7938" width="11.7109375" style="59" customWidth="1"/>
    <col min="7939" max="7939" width="12.140625" style="59" customWidth="1"/>
    <col min="7940" max="7940" width="14.42578125" style="59" customWidth="1"/>
    <col min="7941" max="7942" width="13.28515625" style="59" customWidth="1"/>
    <col min="7943" max="7943" width="12.140625" style="59" customWidth="1"/>
    <col min="7944" max="7944" width="13.28515625" style="59" customWidth="1"/>
    <col min="7945" max="7945" width="14.42578125" style="59" customWidth="1"/>
    <col min="7946" max="7946" width="13.28515625" style="59" customWidth="1"/>
    <col min="7947" max="7947" width="11.28515625" style="59" bestFit="1" customWidth="1"/>
    <col min="7948" max="8192" width="9.140625" style="59"/>
    <col min="8193" max="8193" width="15.5703125" style="59" customWidth="1"/>
    <col min="8194" max="8194" width="11.7109375" style="59" customWidth="1"/>
    <col min="8195" max="8195" width="12.140625" style="59" customWidth="1"/>
    <col min="8196" max="8196" width="14.42578125" style="59" customWidth="1"/>
    <col min="8197" max="8198" width="13.28515625" style="59" customWidth="1"/>
    <col min="8199" max="8199" width="12.140625" style="59" customWidth="1"/>
    <col min="8200" max="8200" width="13.28515625" style="59" customWidth="1"/>
    <col min="8201" max="8201" width="14.42578125" style="59" customWidth="1"/>
    <col min="8202" max="8202" width="13.28515625" style="59" customWidth="1"/>
    <col min="8203" max="8203" width="11.28515625" style="59" bestFit="1" customWidth="1"/>
    <col min="8204" max="8448" width="9.140625" style="59"/>
    <col min="8449" max="8449" width="15.5703125" style="59" customWidth="1"/>
    <col min="8450" max="8450" width="11.7109375" style="59" customWidth="1"/>
    <col min="8451" max="8451" width="12.140625" style="59" customWidth="1"/>
    <col min="8452" max="8452" width="14.42578125" style="59" customWidth="1"/>
    <col min="8453" max="8454" width="13.28515625" style="59" customWidth="1"/>
    <col min="8455" max="8455" width="12.140625" style="59" customWidth="1"/>
    <col min="8456" max="8456" width="13.28515625" style="59" customWidth="1"/>
    <col min="8457" max="8457" width="14.42578125" style="59" customWidth="1"/>
    <col min="8458" max="8458" width="13.28515625" style="59" customWidth="1"/>
    <col min="8459" max="8459" width="11.28515625" style="59" bestFit="1" customWidth="1"/>
    <col min="8460" max="8704" width="9.140625" style="59"/>
    <col min="8705" max="8705" width="15.5703125" style="59" customWidth="1"/>
    <col min="8706" max="8706" width="11.7109375" style="59" customWidth="1"/>
    <col min="8707" max="8707" width="12.140625" style="59" customWidth="1"/>
    <col min="8708" max="8708" width="14.42578125" style="59" customWidth="1"/>
    <col min="8709" max="8710" width="13.28515625" style="59" customWidth="1"/>
    <col min="8711" max="8711" width="12.140625" style="59" customWidth="1"/>
    <col min="8712" max="8712" width="13.28515625" style="59" customWidth="1"/>
    <col min="8713" max="8713" width="14.42578125" style="59" customWidth="1"/>
    <col min="8714" max="8714" width="13.28515625" style="59" customWidth="1"/>
    <col min="8715" max="8715" width="11.28515625" style="59" bestFit="1" customWidth="1"/>
    <col min="8716" max="8960" width="9.140625" style="59"/>
    <col min="8961" max="8961" width="15.5703125" style="59" customWidth="1"/>
    <col min="8962" max="8962" width="11.7109375" style="59" customWidth="1"/>
    <col min="8963" max="8963" width="12.140625" style="59" customWidth="1"/>
    <col min="8964" max="8964" width="14.42578125" style="59" customWidth="1"/>
    <col min="8965" max="8966" width="13.28515625" style="59" customWidth="1"/>
    <col min="8967" max="8967" width="12.140625" style="59" customWidth="1"/>
    <col min="8968" max="8968" width="13.28515625" style="59" customWidth="1"/>
    <col min="8969" max="8969" width="14.42578125" style="59" customWidth="1"/>
    <col min="8970" max="8970" width="13.28515625" style="59" customWidth="1"/>
    <col min="8971" max="8971" width="11.28515625" style="59" bestFit="1" customWidth="1"/>
    <col min="8972" max="9216" width="9.140625" style="59"/>
    <col min="9217" max="9217" width="15.5703125" style="59" customWidth="1"/>
    <col min="9218" max="9218" width="11.7109375" style="59" customWidth="1"/>
    <col min="9219" max="9219" width="12.140625" style="59" customWidth="1"/>
    <col min="9220" max="9220" width="14.42578125" style="59" customWidth="1"/>
    <col min="9221" max="9222" width="13.28515625" style="59" customWidth="1"/>
    <col min="9223" max="9223" width="12.140625" style="59" customWidth="1"/>
    <col min="9224" max="9224" width="13.28515625" style="59" customWidth="1"/>
    <col min="9225" max="9225" width="14.42578125" style="59" customWidth="1"/>
    <col min="9226" max="9226" width="13.28515625" style="59" customWidth="1"/>
    <col min="9227" max="9227" width="11.28515625" style="59" bestFit="1" customWidth="1"/>
    <col min="9228" max="9472" width="9.140625" style="59"/>
    <col min="9473" max="9473" width="15.5703125" style="59" customWidth="1"/>
    <col min="9474" max="9474" width="11.7109375" style="59" customWidth="1"/>
    <col min="9475" max="9475" width="12.140625" style="59" customWidth="1"/>
    <col min="9476" max="9476" width="14.42578125" style="59" customWidth="1"/>
    <col min="9477" max="9478" width="13.28515625" style="59" customWidth="1"/>
    <col min="9479" max="9479" width="12.140625" style="59" customWidth="1"/>
    <col min="9480" max="9480" width="13.28515625" style="59" customWidth="1"/>
    <col min="9481" max="9481" width="14.42578125" style="59" customWidth="1"/>
    <col min="9482" max="9482" width="13.28515625" style="59" customWidth="1"/>
    <col min="9483" max="9483" width="11.28515625" style="59" bestFit="1" customWidth="1"/>
    <col min="9484" max="9728" width="9.140625" style="59"/>
    <col min="9729" max="9729" width="15.5703125" style="59" customWidth="1"/>
    <col min="9730" max="9730" width="11.7109375" style="59" customWidth="1"/>
    <col min="9731" max="9731" width="12.140625" style="59" customWidth="1"/>
    <col min="9732" max="9732" width="14.42578125" style="59" customWidth="1"/>
    <col min="9733" max="9734" width="13.28515625" style="59" customWidth="1"/>
    <col min="9735" max="9735" width="12.140625" style="59" customWidth="1"/>
    <col min="9736" max="9736" width="13.28515625" style="59" customWidth="1"/>
    <col min="9737" max="9737" width="14.42578125" style="59" customWidth="1"/>
    <col min="9738" max="9738" width="13.28515625" style="59" customWidth="1"/>
    <col min="9739" max="9739" width="11.28515625" style="59" bestFit="1" customWidth="1"/>
    <col min="9740" max="9984" width="9.140625" style="59"/>
    <col min="9985" max="9985" width="15.5703125" style="59" customWidth="1"/>
    <col min="9986" max="9986" width="11.7109375" style="59" customWidth="1"/>
    <col min="9987" max="9987" width="12.140625" style="59" customWidth="1"/>
    <col min="9988" max="9988" width="14.42578125" style="59" customWidth="1"/>
    <col min="9989" max="9990" width="13.28515625" style="59" customWidth="1"/>
    <col min="9991" max="9991" width="12.140625" style="59" customWidth="1"/>
    <col min="9992" max="9992" width="13.28515625" style="59" customWidth="1"/>
    <col min="9993" max="9993" width="14.42578125" style="59" customWidth="1"/>
    <col min="9994" max="9994" width="13.28515625" style="59" customWidth="1"/>
    <col min="9995" max="9995" width="11.28515625" style="59" bestFit="1" customWidth="1"/>
    <col min="9996" max="10240" width="9.140625" style="59"/>
    <col min="10241" max="10241" width="15.5703125" style="59" customWidth="1"/>
    <col min="10242" max="10242" width="11.7109375" style="59" customWidth="1"/>
    <col min="10243" max="10243" width="12.140625" style="59" customWidth="1"/>
    <col min="10244" max="10244" width="14.42578125" style="59" customWidth="1"/>
    <col min="10245" max="10246" width="13.28515625" style="59" customWidth="1"/>
    <col min="10247" max="10247" width="12.140625" style="59" customWidth="1"/>
    <col min="10248" max="10248" width="13.28515625" style="59" customWidth="1"/>
    <col min="10249" max="10249" width="14.42578125" style="59" customWidth="1"/>
    <col min="10250" max="10250" width="13.28515625" style="59" customWidth="1"/>
    <col min="10251" max="10251" width="11.28515625" style="59" bestFit="1" customWidth="1"/>
    <col min="10252" max="10496" width="9.140625" style="59"/>
    <col min="10497" max="10497" width="15.5703125" style="59" customWidth="1"/>
    <col min="10498" max="10498" width="11.7109375" style="59" customWidth="1"/>
    <col min="10499" max="10499" width="12.140625" style="59" customWidth="1"/>
    <col min="10500" max="10500" width="14.42578125" style="59" customWidth="1"/>
    <col min="10501" max="10502" width="13.28515625" style="59" customWidth="1"/>
    <col min="10503" max="10503" width="12.140625" style="59" customWidth="1"/>
    <col min="10504" max="10504" width="13.28515625" style="59" customWidth="1"/>
    <col min="10505" max="10505" width="14.42578125" style="59" customWidth="1"/>
    <col min="10506" max="10506" width="13.28515625" style="59" customWidth="1"/>
    <col min="10507" max="10507" width="11.28515625" style="59" bestFit="1" customWidth="1"/>
    <col min="10508" max="10752" width="9.140625" style="59"/>
    <col min="10753" max="10753" width="15.5703125" style="59" customWidth="1"/>
    <col min="10754" max="10754" width="11.7109375" style="59" customWidth="1"/>
    <col min="10755" max="10755" width="12.140625" style="59" customWidth="1"/>
    <col min="10756" max="10756" width="14.42578125" style="59" customWidth="1"/>
    <col min="10757" max="10758" width="13.28515625" style="59" customWidth="1"/>
    <col min="10759" max="10759" width="12.140625" style="59" customWidth="1"/>
    <col min="10760" max="10760" width="13.28515625" style="59" customWidth="1"/>
    <col min="10761" max="10761" width="14.42578125" style="59" customWidth="1"/>
    <col min="10762" max="10762" width="13.28515625" style="59" customWidth="1"/>
    <col min="10763" max="10763" width="11.28515625" style="59" bestFit="1" customWidth="1"/>
    <col min="10764" max="11008" width="9.140625" style="59"/>
    <col min="11009" max="11009" width="15.5703125" style="59" customWidth="1"/>
    <col min="11010" max="11010" width="11.7109375" style="59" customWidth="1"/>
    <col min="11011" max="11011" width="12.140625" style="59" customWidth="1"/>
    <col min="11012" max="11012" width="14.42578125" style="59" customWidth="1"/>
    <col min="11013" max="11014" width="13.28515625" style="59" customWidth="1"/>
    <col min="11015" max="11015" width="12.140625" style="59" customWidth="1"/>
    <col min="11016" max="11016" width="13.28515625" style="59" customWidth="1"/>
    <col min="11017" max="11017" width="14.42578125" style="59" customWidth="1"/>
    <col min="11018" max="11018" width="13.28515625" style="59" customWidth="1"/>
    <col min="11019" max="11019" width="11.28515625" style="59" bestFit="1" customWidth="1"/>
    <col min="11020" max="11264" width="9.140625" style="59"/>
    <col min="11265" max="11265" width="15.5703125" style="59" customWidth="1"/>
    <col min="11266" max="11266" width="11.7109375" style="59" customWidth="1"/>
    <col min="11267" max="11267" width="12.140625" style="59" customWidth="1"/>
    <col min="11268" max="11268" width="14.42578125" style="59" customWidth="1"/>
    <col min="11269" max="11270" width="13.28515625" style="59" customWidth="1"/>
    <col min="11271" max="11271" width="12.140625" style="59" customWidth="1"/>
    <col min="11272" max="11272" width="13.28515625" style="59" customWidth="1"/>
    <col min="11273" max="11273" width="14.42578125" style="59" customWidth="1"/>
    <col min="11274" max="11274" width="13.28515625" style="59" customWidth="1"/>
    <col min="11275" max="11275" width="11.28515625" style="59" bestFit="1" customWidth="1"/>
    <col min="11276" max="11520" width="9.140625" style="59"/>
    <col min="11521" max="11521" width="15.5703125" style="59" customWidth="1"/>
    <col min="11522" max="11522" width="11.7109375" style="59" customWidth="1"/>
    <col min="11523" max="11523" width="12.140625" style="59" customWidth="1"/>
    <col min="11524" max="11524" width="14.42578125" style="59" customWidth="1"/>
    <col min="11525" max="11526" width="13.28515625" style="59" customWidth="1"/>
    <col min="11527" max="11527" width="12.140625" style="59" customWidth="1"/>
    <col min="11528" max="11528" width="13.28515625" style="59" customWidth="1"/>
    <col min="11529" max="11529" width="14.42578125" style="59" customWidth="1"/>
    <col min="11530" max="11530" width="13.28515625" style="59" customWidth="1"/>
    <col min="11531" max="11531" width="11.28515625" style="59" bestFit="1" customWidth="1"/>
    <col min="11532" max="11776" width="9.140625" style="59"/>
    <col min="11777" max="11777" width="15.5703125" style="59" customWidth="1"/>
    <col min="11778" max="11778" width="11.7109375" style="59" customWidth="1"/>
    <col min="11779" max="11779" width="12.140625" style="59" customWidth="1"/>
    <col min="11780" max="11780" width="14.42578125" style="59" customWidth="1"/>
    <col min="11781" max="11782" width="13.28515625" style="59" customWidth="1"/>
    <col min="11783" max="11783" width="12.140625" style="59" customWidth="1"/>
    <col min="11784" max="11784" width="13.28515625" style="59" customWidth="1"/>
    <col min="11785" max="11785" width="14.42578125" style="59" customWidth="1"/>
    <col min="11786" max="11786" width="13.28515625" style="59" customWidth="1"/>
    <col min="11787" max="11787" width="11.28515625" style="59" bestFit="1" customWidth="1"/>
    <col min="11788" max="12032" width="9.140625" style="59"/>
    <col min="12033" max="12033" width="15.5703125" style="59" customWidth="1"/>
    <col min="12034" max="12034" width="11.7109375" style="59" customWidth="1"/>
    <col min="12035" max="12035" width="12.140625" style="59" customWidth="1"/>
    <col min="12036" max="12036" width="14.42578125" style="59" customWidth="1"/>
    <col min="12037" max="12038" width="13.28515625" style="59" customWidth="1"/>
    <col min="12039" max="12039" width="12.140625" style="59" customWidth="1"/>
    <col min="12040" max="12040" width="13.28515625" style="59" customWidth="1"/>
    <col min="12041" max="12041" width="14.42578125" style="59" customWidth="1"/>
    <col min="12042" max="12042" width="13.28515625" style="59" customWidth="1"/>
    <col min="12043" max="12043" width="11.28515625" style="59" bestFit="1" customWidth="1"/>
    <col min="12044" max="12288" width="9.140625" style="59"/>
    <col min="12289" max="12289" width="15.5703125" style="59" customWidth="1"/>
    <col min="12290" max="12290" width="11.7109375" style="59" customWidth="1"/>
    <col min="12291" max="12291" width="12.140625" style="59" customWidth="1"/>
    <col min="12292" max="12292" width="14.42578125" style="59" customWidth="1"/>
    <col min="12293" max="12294" width="13.28515625" style="59" customWidth="1"/>
    <col min="12295" max="12295" width="12.140625" style="59" customWidth="1"/>
    <col min="12296" max="12296" width="13.28515625" style="59" customWidth="1"/>
    <col min="12297" max="12297" width="14.42578125" style="59" customWidth="1"/>
    <col min="12298" max="12298" width="13.28515625" style="59" customWidth="1"/>
    <col min="12299" max="12299" width="11.28515625" style="59" bestFit="1" customWidth="1"/>
    <col min="12300" max="12544" width="9.140625" style="59"/>
    <col min="12545" max="12545" width="15.5703125" style="59" customWidth="1"/>
    <col min="12546" max="12546" width="11.7109375" style="59" customWidth="1"/>
    <col min="12547" max="12547" width="12.140625" style="59" customWidth="1"/>
    <col min="12548" max="12548" width="14.42578125" style="59" customWidth="1"/>
    <col min="12549" max="12550" width="13.28515625" style="59" customWidth="1"/>
    <col min="12551" max="12551" width="12.140625" style="59" customWidth="1"/>
    <col min="12552" max="12552" width="13.28515625" style="59" customWidth="1"/>
    <col min="12553" max="12553" width="14.42578125" style="59" customWidth="1"/>
    <col min="12554" max="12554" width="13.28515625" style="59" customWidth="1"/>
    <col min="12555" max="12555" width="11.28515625" style="59" bestFit="1" customWidth="1"/>
    <col min="12556" max="12800" width="9.140625" style="59"/>
    <col min="12801" max="12801" width="15.5703125" style="59" customWidth="1"/>
    <col min="12802" max="12802" width="11.7109375" style="59" customWidth="1"/>
    <col min="12803" max="12803" width="12.140625" style="59" customWidth="1"/>
    <col min="12804" max="12804" width="14.42578125" style="59" customWidth="1"/>
    <col min="12805" max="12806" width="13.28515625" style="59" customWidth="1"/>
    <col min="12807" max="12807" width="12.140625" style="59" customWidth="1"/>
    <col min="12808" max="12808" width="13.28515625" style="59" customWidth="1"/>
    <col min="12809" max="12809" width="14.42578125" style="59" customWidth="1"/>
    <col min="12810" max="12810" width="13.28515625" style="59" customWidth="1"/>
    <col min="12811" max="12811" width="11.28515625" style="59" bestFit="1" customWidth="1"/>
    <col min="12812" max="13056" width="9.140625" style="59"/>
    <col min="13057" max="13057" width="15.5703125" style="59" customWidth="1"/>
    <col min="13058" max="13058" width="11.7109375" style="59" customWidth="1"/>
    <col min="13059" max="13059" width="12.140625" style="59" customWidth="1"/>
    <col min="13060" max="13060" width="14.42578125" style="59" customWidth="1"/>
    <col min="13061" max="13062" width="13.28515625" style="59" customWidth="1"/>
    <col min="13063" max="13063" width="12.140625" style="59" customWidth="1"/>
    <col min="13064" max="13064" width="13.28515625" style="59" customWidth="1"/>
    <col min="13065" max="13065" width="14.42578125" style="59" customWidth="1"/>
    <col min="13066" max="13066" width="13.28515625" style="59" customWidth="1"/>
    <col min="13067" max="13067" width="11.28515625" style="59" bestFit="1" customWidth="1"/>
    <col min="13068" max="13312" width="9.140625" style="59"/>
    <col min="13313" max="13313" width="15.5703125" style="59" customWidth="1"/>
    <col min="13314" max="13314" width="11.7109375" style="59" customWidth="1"/>
    <col min="13315" max="13315" width="12.140625" style="59" customWidth="1"/>
    <col min="13316" max="13316" width="14.42578125" style="59" customWidth="1"/>
    <col min="13317" max="13318" width="13.28515625" style="59" customWidth="1"/>
    <col min="13319" max="13319" width="12.140625" style="59" customWidth="1"/>
    <col min="13320" max="13320" width="13.28515625" style="59" customWidth="1"/>
    <col min="13321" max="13321" width="14.42578125" style="59" customWidth="1"/>
    <col min="13322" max="13322" width="13.28515625" style="59" customWidth="1"/>
    <col min="13323" max="13323" width="11.28515625" style="59" bestFit="1" customWidth="1"/>
    <col min="13324" max="13568" width="9.140625" style="59"/>
    <col min="13569" max="13569" width="15.5703125" style="59" customWidth="1"/>
    <col min="13570" max="13570" width="11.7109375" style="59" customWidth="1"/>
    <col min="13571" max="13571" width="12.140625" style="59" customWidth="1"/>
    <col min="13572" max="13572" width="14.42578125" style="59" customWidth="1"/>
    <col min="13573" max="13574" width="13.28515625" style="59" customWidth="1"/>
    <col min="13575" max="13575" width="12.140625" style="59" customWidth="1"/>
    <col min="13576" max="13576" width="13.28515625" style="59" customWidth="1"/>
    <col min="13577" max="13577" width="14.42578125" style="59" customWidth="1"/>
    <col min="13578" max="13578" width="13.28515625" style="59" customWidth="1"/>
    <col min="13579" max="13579" width="11.28515625" style="59" bestFit="1" customWidth="1"/>
    <col min="13580" max="13824" width="9.140625" style="59"/>
    <col min="13825" max="13825" width="15.5703125" style="59" customWidth="1"/>
    <col min="13826" max="13826" width="11.7109375" style="59" customWidth="1"/>
    <col min="13827" max="13827" width="12.140625" style="59" customWidth="1"/>
    <col min="13828" max="13828" width="14.42578125" style="59" customWidth="1"/>
    <col min="13829" max="13830" width="13.28515625" style="59" customWidth="1"/>
    <col min="13831" max="13831" width="12.140625" style="59" customWidth="1"/>
    <col min="13832" max="13832" width="13.28515625" style="59" customWidth="1"/>
    <col min="13833" max="13833" width="14.42578125" style="59" customWidth="1"/>
    <col min="13834" max="13834" width="13.28515625" style="59" customWidth="1"/>
    <col min="13835" max="13835" width="11.28515625" style="59" bestFit="1" customWidth="1"/>
    <col min="13836" max="14080" width="9.140625" style="59"/>
    <col min="14081" max="14081" width="15.5703125" style="59" customWidth="1"/>
    <col min="14082" max="14082" width="11.7109375" style="59" customWidth="1"/>
    <col min="14083" max="14083" width="12.140625" style="59" customWidth="1"/>
    <col min="14084" max="14084" width="14.42578125" style="59" customWidth="1"/>
    <col min="14085" max="14086" width="13.28515625" style="59" customWidth="1"/>
    <col min="14087" max="14087" width="12.140625" style="59" customWidth="1"/>
    <col min="14088" max="14088" width="13.28515625" style="59" customWidth="1"/>
    <col min="14089" max="14089" width="14.42578125" style="59" customWidth="1"/>
    <col min="14090" max="14090" width="13.28515625" style="59" customWidth="1"/>
    <col min="14091" max="14091" width="11.28515625" style="59" bestFit="1" customWidth="1"/>
    <col min="14092" max="14336" width="9.140625" style="59"/>
    <col min="14337" max="14337" width="15.5703125" style="59" customWidth="1"/>
    <col min="14338" max="14338" width="11.7109375" style="59" customWidth="1"/>
    <col min="14339" max="14339" width="12.140625" style="59" customWidth="1"/>
    <col min="14340" max="14340" width="14.42578125" style="59" customWidth="1"/>
    <col min="14341" max="14342" width="13.28515625" style="59" customWidth="1"/>
    <col min="14343" max="14343" width="12.140625" style="59" customWidth="1"/>
    <col min="14344" max="14344" width="13.28515625" style="59" customWidth="1"/>
    <col min="14345" max="14345" width="14.42578125" style="59" customWidth="1"/>
    <col min="14346" max="14346" width="13.28515625" style="59" customWidth="1"/>
    <col min="14347" max="14347" width="11.28515625" style="59" bestFit="1" customWidth="1"/>
    <col min="14348" max="14592" width="9.140625" style="59"/>
    <col min="14593" max="14593" width="15.5703125" style="59" customWidth="1"/>
    <col min="14594" max="14594" width="11.7109375" style="59" customWidth="1"/>
    <col min="14595" max="14595" width="12.140625" style="59" customWidth="1"/>
    <col min="14596" max="14596" width="14.42578125" style="59" customWidth="1"/>
    <col min="14597" max="14598" width="13.28515625" style="59" customWidth="1"/>
    <col min="14599" max="14599" width="12.140625" style="59" customWidth="1"/>
    <col min="14600" max="14600" width="13.28515625" style="59" customWidth="1"/>
    <col min="14601" max="14601" width="14.42578125" style="59" customWidth="1"/>
    <col min="14602" max="14602" width="13.28515625" style="59" customWidth="1"/>
    <col min="14603" max="14603" width="11.28515625" style="59" bestFit="1" customWidth="1"/>
    <col min="14604" max="14848" width="9.140625" style="59"/>
    <col min="14849" max="14849" width="15.5703125" style="59" customWidth="1"/>
    <col min="14850" max="14850" width="11.7109375" style="59" customWidth="1"/>
    <col min="14851" max="14851" width="12.140625" style="59" customWidth="1"/>
    <col min="14852" max="14852" width="14.42578125" style="59" customWidth="1"/>
    <col min="14853" max="14854" width="13.28515625" style="59" customWidth="1"/>
    <col min="14855" max="14855" width="12.140625" style="59" customWidth="1"/>
    <col min="14856" max="14856" width="13.28515625" style="59" customWidth="1"/>
    <col min="14857" max="14857" width="14.42578125" style="59" customWidth="1"/>
    <col min="14858" max="14858" width="13.28515625" style="59" customWidth="1"/>
    <col min="14859" max="14859" width="11.28515625" style="59" bestFit="1" customWidth="1"/>
    <col min="14860" max="15104" width="9.140625" style="59"/>
    <col min="15105" max="15105" width="15.5703125" style="59" customWidth="1"/>
    <col min="15106" max="15106" width="11.7109375" style="59" customWidth="1"/>
    <col min="15107" max="15107" width="12.140625" style="59" customWidth="1"/>
    <col min="15108" max="15108" width="14.42578125" style="59" customWidth="1"/>
    <col min="15109" max="15110" width="13.28515625" style="59" customWidth="1"/>
    <col min="15111" max="15111" width="12.140625" style="59" customWidth="1"/>
    <col min="15112" max="15112" width="13.28515625" style="59" customWidth="1"/>
    <col min="15113" max="15113" width="14.42578125" style="59" customWidth="1"/>
    <col min="15114" max="15114" width="13.28515625" style="59" customWidth="1"/>
    <col min="15115" max="15115" width="11.28515625" style="59" bestFit="1" customWidth="1"/>
    <col min="15116" max="15360" width="9.140625" style="59"/>
    <col min="15361" max="15361" width="15.5703125" style="59" customWidth="1"/>
    <col min="15362" max="15362" width="11.7109375" style="59" customWidth="1"/>
    <col min="15363" max="15363" width="12.140625" style="59" customWidth="1"/>
    <col min="15364" max="15364" width="14.42578125" style="59" customWidth="1"/>
    <col min="15365" max="15366" width="13.28515625" style="59" customWidth="1"/>
    <col min="15367" max="15367" width="12.140625" style="59" customWidth="1"/>
    <col min="15368" max="15368" width="13.28515625" style="59" customWidth="1"/>
    <col min="15369" max="15369" width="14.42578125" style="59" customWidth="1"/>
    <col min="15370" max="15370" width="13.28515625" style="59" customWidth="1"/>
    <col min="15371" max="15371" width="11.28515625" style="59" bestFit="1" customWidth="1"/>
    <col min="15372" max="15616" width="9.140625" style="59"/>
    <col min="15617" max="15617" width="15.5703125" style="59" customWidth="1"/>
    <col min="15618" max="15618" width="11.7109375" style="59" customWidth="1"/>
    <col min="15619" max="15619" width="12.140625" style="59" customWidth="1"/>
    <col min="15620" max="15620" width="14.42578125" style="59" customWidth="1"/>
    <col min="15621" max="15622" width="13.28515625" style="59" customWidth="1"/>
    <col min="15623" max="15623" width="12.140625" style="59" customWidth="1"/>
    <col min="15624" max="15624" width="13.28515625" style="59" customWidth="1"/>
    <col min="15625" max="15625" width="14.42578125" style="59" customWidth="1"/>
    <col min="15626" max="15626" width="13.28515625" style="59" customWidth="1"/>
    <col min="15627" max="15627" width="11.28515625" style="59" bestFit="1" customWidth="1"/>
    <col min="15628" max="15872" width="9.140625" style="59"/>
    <col min="15873" max="15873" width="15.5703125" style="59" customWidth="1"/>
    <col min="15874" max="15874" width="11.7109375" style="59" customWidth="1"/>
    <col min="15875" max="15875" width="12.140625" style="59" customWidth="1"/>
    <col min="15876" max="15876" width="14.42578125" style="59" customWidth="1"/>
    <col min="15877" max="15878" width="13.28515625" style="59" customWidth="1"/>
    <col min="15879" max="15879" width="12.140625" style="59" customWidth="1"/>
    <col min="15880" max="15880" width="13.28515625" style="59" customWidth="1"/>
    <col min="15881" max="15881" width="14.42578125" style="59" customWidth="1"/>
    <col min="15882" max="15882" width="13.28515625" style="59" customWidth="1"/>
    <col min="15883" max="15883" width="11.28515625" style="59" bestFit="1" customWidth="1"/>
    <col min="15884" max="16128" width="9.140625" style="59"/>
    <col min="16129" max="16129" width="15.5703125" style="59" customWidth="1"/>
    <col min="16130" max="16130" width="11.7109375" style="59" customWidth="1"/>
    <col min="16131" max="16131" width="12.140625" style="59" customWidth="1"/>
    <col min="16132" max="16132" width="14.42578125" style="59" customWidth="1"/>
    <col min="16133" max="16134" width="13.28515625" style="59" customWidth="1"/>
    <col min="16135" max="16135" width="12.140625" style="59" customWidth="1"/>
    <col min="16136" max="16136" width="13.28515625" style="59" customWidth="1"/>
    <col min="16137" max="16137" width="14.42578125" style="59" customWidth="1"/>
    <col min="16138" max="16138" width="13.28515625" style="59" customWidth="1"/>
    <col min="16139" max="16139" width="11.28515625" style="59" bestFit="1" customWidth="1"/>
    <col min="16140" max="16384" width="9.140625" style="59"/>
  </cols>
  <sheetData>
    <row r="1" spans="1:18" ht="68.099999999999994" customHeight="1" x14ac:dyDescent="0.2">
      <c r="A1" s="56" t="s">
        <v>203</v>
      </c>
      <c r="B1" s="57"/>
      <c r="C1" s="57"/>
      <c r="D1" s="58"/>
      <c r="E1" s="58"/>
      <c r="F1" s="58"/>
      <c r="G1" s="58"/>
      <c r="H1" s="58"/>
      <c r="I1" s="58"/>
      <c r="J1" s="58"/>
    </row>
    <row r="2" spans="1:18" ht="22.7" customHeight="1" x14ac:dyDescent="0.25">
      <c r="A2" s="60" t="s">
        <v>204</v>
      </c>
    </row>
    <row r="3" spans="1:18" ht="12.75" customHeight="1" x14ac:dyDescent="0.2">
      <c r="A3" s="61" t="s">
        <v>205</v>
      </c>
    </row>
    <row r="4" spans="1:18" ht="25.7" customHeight="1" x14ac:dyDescent="0.2">
      <c r="A4" s="62" t="s">
        <v>206</v>
      </c>
    </row>
    <row r="5" spans="1:18" ht="33.75" customHeight="1" x14ac:dyDescent="0.25">
      <c r="A5" s="62"/>
      <c r="B5" s="63" t="s">
        <v>207</v>
      </c>
      <c r="C5" s="63" t="s">
        <v>208</v>
      </c>
      <c r="D5" s="63" t="s">
        <v>209</v>
      </c>
      <c r="E5" s="63" t="s">
        <v>210</v>
      </c>
      <c r="F5" s="63" t="s">
        <v>211</v>
      </c>
      <c r="G5" s="63" t="s">
        <v>212</v>
      </c>
      <c r="H5" s="63" t="s">
        <v>213</v>
      </c>
      <c r="I5" s="63" t="s">
        <v>214</v>
      </c>
      <c r="J5" s="63" t="s">
        <v>215</v>
      </c>
      <c r="L5" s="63" t="s">
        <v>198</v>
      </c>
      <c r="N5" s="240" t="s">
        <v>505</v>
      </c>
      <c r="O5" s="240"/>
      <c r="P5" s="240"/>
      <c r="Q5" s="240"/>
      <c r="R5" s="240"/>
    </row>
    <row r="6" spans="1:18" ht="12.75" customHeight="1" x14ac:dyDescent="0.2">
      <c r="A6" s="64"/>
      <c r="B6" s="65" t="s">
        <v>216</v>
      </c>
      <c r="C6" s="65" t="s">
        <v>216</v>
      </c>
      <c r="D6" s="65" t="s">
        <v>216</v>
      </c>
      <c r="E6" s="65" t="s">
        <v>216</v>
      </c>
      <c r="F6" s="65" t="s">
        <v>216</v>
      </c>
      <c r="G6" s="65" t="s">
        <v>216</v>
      </c>
      <c r="H6" s="65" t="s">
        <v>216</v>
      </c>
      <c r="I6" s="65" t="s">
        <v>216</v>
      </c>
      <c r="J6" s="65" t="s">
        <v>216</v>
      </c>
      <c r="N6" s="194" t="s">
        <v>497</v>
      </c>
      <c r="O6" s="194" t="s">
        <v>501</v>
      </c>
      <c r="P6" s="194" t="s">
        <v>502</v>
      </c>
      <c r="Q6" s="194" t="s">
        <v>503</v>
      </c>
      <c r="R6" s="194" t="s">
        <v>504</v>
      </c>
    </row>
    <row r="7" spans="1:18" ht="14.85" customHeight="1" x14ac:dyDescent="0.2">
      <c r="A7" s="241" t="s">
        <v>217</v>
      </c>
      <c r="B7" s="241"/>
      <c r="C7" s="241"/>
      <c r="D7" s="241"/>
      <c r="E7" s="241"/>
      <c r="F7" s="241"/>
      <c r="G7" s="241"/>
      <c r="H7" s="241"/>
      <c r="I7" s="241"/>
      <c r="J7" s="241"/>
      <c r="N7" s="193" t="s">
        <v>498</v>
      </c>
      <c r="O7" s="193">
        <v>71</v>
      </c>
      <c r="P7" s="193">
        <v>9</v>
      </c>
      <c r="Q7" s="193">
        <v>16</v>
      </c>
      <c r="R7" s="193">
        <v>4</v>
      </c>
    </row>
    <row r="8" spans="1:18" ht="12.75" customHeight="1" x14ac:dyDescent="0.2">
      <c r="A8" s="66">
        <v>2014</v>
      </c>
      <c r="B8" s="67">
        <v>3953655</v>
      </c>
      <c r="C8" s="67">
        <v>3519491</v>
      </c>
      <c r="D8" s="67">
        <v>2614648</v>
      </c>
      <c r="E8" s="67">
        <v>1036052</v>
      </c>
      <c r="F8" s="67">
        <v>1539270</v>
      </c>
      <c r="G8" s="67">
        <v>308555</v>
      </c>
      <c r="H8" s="67">
        <v>92150</v>
      </c>
      <c r="I8" s="67">
        <v>233439</v>
      </c>
      <c r="J8" s="67">
        <v>13297260</v>
      </c>
      <c r="K8" s="68"/>
      <c r="N8" s="193" t="s">
        <v>499</v>
      </c>
      <c r="O8" s="193">
        <v>66</v>
      </c>
      <c r="P8" s="193">
        <v>11</v>
      </c>
      <c r="Q8" s="193">
        <v>15</v>
      </c>
      <c r="R8" s="193">
        <v>7</v>
      </c>
    </row>
    <row r="9" spans="1:18" ht="12.75" customHeight="1" x14ac:dyDescent="0.2">
      <c r="A9" s="66">
        <v>2018</v>
      </c>
      <c r="B9" s="67">
        <v>4277481</v>
      </c>
      <c r="C9" s="67">
        <v>3838133</v>
      </c>
      <c r="D9" s="67">
        <v>2837481</v>
      </c>
      <c r="E9" s="67">
        <v>1090572</v>
      </c>
      <c r="F9" s="67">
        <v>1602966</v>
      </c>
      <c r="G9" s="67">
        <v>330910</v>
      </c>
      <c r="H9" s="67">
        <v>100118</v>
      </c>
      <c r="I9" s="67">
        <v>252771</v>
      </c>
      <c r="J9" s="67">
        <v>14330432</v>
      </c>
      <c r="K9" s="68"/>
      <c r="N9" s="193" t="s">
        <v>385</v>
      </c>
      <c r="O9" s="193">
        <v>67</v>
      </c>
      <c r="P9" s="193">
        <v>9</v>
      </c>
      <c r="Q9" s="193">
        <v>18</v>
      </c>
      <c r="R9" s="193">
        <v>6</v>
      </c>
    </row>
    <row r="10" spans="1:18" ht="12.75" customHeight="1" x14ac:dyDescent="0.2">
      <c r="A10" s="66">
        <v>2019</v>
      </c>
      <c r="B10" s="67">
        <v>4308798</v>
      </c>
      <c r="C10" s="67">
        <v>3907572</v>
      </c>
      <c r="D10" s="67">
        <v>2878798</v>
      </c>
      <c r="E10" s="67">
        <v>1101140</v>
      </c>
      <c r="F10" s="67">
        <v>1611974</v>
      </c>
      <c r="G10" s="67">
        <v>338229</v>
      </c>
      <c r="H10" s="67">
        <v>99687</v>
      </c>
      <c r="I10" s="67">
        <v>257950</v>
      </c>
      <c r="J10" s="67">
        <v>14504148</v>
      </c>
      <c r="K10" s="68"/>
      <c r="L10" s="144">
        <f>J10/SUM($J$10,$J$18)</f>
        <v>0.81403644021860222</v>
      </c>
      <c r="N10" s="193" t="s">
        <v>500</v>
      </c>
      <c r="O10" s="193">
        <v>68</v>
      </c>
      <c r="P10" s="193">
        <v>10</v>
      </c>
      <c r="Q10" s="193">
        <v>16</v>
      </c>
      <c r="R10" s="193">
        <v>6</v>
      </c>
    </row>
    <row r="11" spans="1:18" ht="14.65" customHeight="1" x14ac:dyDescent="0.2">
      <c r="A11" s="241" t="s">
        <v>218</v>
      </c>
      <c r="B11" s="241"/>
      <c r="C11" s="241"/>
      <c r="D11" s="241"/>
      <c r="E11" s="241"/>
      <c r="F11" s="241"/>
      <c r="G11" s="241"/>
      <c r="H11" s="241"/>
      <c r="I11" s="241"/>
      <c r="J11" s="241"/>
    </row>
    <row r="12" spans="1:18" ht="12.75" customHeight="1" x14ac:dyDescent="0.2">
      <c r="A12" s="66">
        <v>2014</v>
      </c>
      <c r="B12" s="67">
        <v>12538</v>
      </c>
      <c r="C12" s="67">
        <v>12360</v>
      </c>
      <c r="D12" s="67">
        <v>13311</v>
      </c>
      <c r="E12" s="67">
        <v>4052</v>
      </c>
      <c r="F12" s="67">
        <v>8258</v>
      </c>
      <c r="G12" s="67">
        <v>4574</v>
      </c>
      <c r="H12" s="67">
        <v>234</v>
      </c>
      <c r="I12" s="67">
        <v>430</v>
      </c>
      <c r="J12" s="67">
        <v>55757</v>
      </c>
      <c r="K12" s="68"/>
    </row>
    <row r="13" spans="1:18" ht="12.75" customHeight="1" x14ac:dyDescent="0.2">
      <c r="A13" s="66">
        <v>2018</v>
      </c>
      <c r="B13" s="67">
        <v>17831</v>
      </c>
      <c r="C13" s="67">
        <v>14210</v>
      </c>
      <c r="D13" s="67">
        <v>16607</v>
      </c>
      <c r="E13" s="67">
        <v>4400</v>
      </c>
      <c r="F13" s="67">
        <v>7993</v>
      </c>
      <c r="G13" s="67">
        <v>4883</v>
      </c>
      <c r="H13" s="67">
        <v>218</v>
      </c>
      <c r="I13" s="67">
        <v>452</v>
      </c>
      <c r="J13" s="67">
        <v>66594</v>
      </c>
      <c r="K13" s="68"/>
    </row>
    <row r="14" spans="1:18" ht="12.75" customHeight="1" x14ac:dyDescent="0.2">
      <c r="A14" s="66">
        <v>2019</v>
      </c>
      <c r="B14" s="67">
        <v>18916</v>
      </c>
      <c r="C14" s="67">
        <v>14783</v>
      </c>
      <c r="D14" s="67">
        <v>17444</v>
      </c>
      <c r="E14" s="67">
        <v>4929</v>
      </c>
      <c r="F14" s="67">
        <v>7994</v>
      </c>
      <c r="G14" s="67">
        <v>5021</v>
      </c>
      <c r="H14" s="67">
        <v>193</v>
      </c>
      <c r="I14" s="67">
        <v>473</v>
      </c>
      <c r="J14" s="67">
        <v>69753</v>
      </c>
      <c r="K14" s="68"/>
    </row>
    <row r="15" spans="1:18" ht="14.65" customHeight="1" x14ac:dyDescent="0.2">
      <c r="A15" s="241" t="s">
        <v>219</v>
      </c>
      <c r="B15" s="241"/>
      <c r="C15" s="241"/>
      <c r="D15" s="241"/>
      <c r="E15" s="241"/>
      <c r="F15" s="241"/>
      <c r="G15" s="241"/>
      <c r="H15" s="241"/>
      <c r="I15" s="241"/>
      <c r="J15" s="241"/>
    </row>
    <row r="16" spans="1:18" ht="12.75" customHeight="1" x14ac:dyDescent="0.2">
      <c r="A16" s="66">
        <v>2014</v>
      </c>
      <c r="B16" s="67">
        <v>747280</v>
      </c>
      <c r="C16" s="67">
        <v>616579</v>
      </c>
      <c r="D16" s="67">
        <v>740554</v>
      </c>
      <c r="E16" s="67">
        <v>188196</v>
      </c>
      <c r="F16" s="67">
        <v>366219</v>
      </c>
      <c r="G16" s="67">
        <v>94437</v>
      </c>
      <c r="H16" s="67">
        <v>42323</v>
      </c>
      <c r="I16" s="67">
        <v>28464</v>
      </c>
      <c r="J16" s="67">
        <v>2824052</v>
      </c>
      <c r="K16" s="68"/>
    </row>
    <row r="17" spans="1:12" ht="12.75" customHeight="1" x14ac:dyDescent="0.2">
      <c r="A17" s="66">
        <v>2018</v>
      </c>
      <c r="B17" s="67">
        <v>875215</v>
      </c>
      <c r="C17" s="67">
        <v>703290</v>
      </c>
      <c r="D17" s="67">
        <v>824950</v>
      </c>
      <c r="E17" s="67">
        <v>212739</v>
      </c>
      <c r="F17" s="67">
        <v>388178</v>
      </c>
      <c r="G17" s="67">
        <v>106102</v>
      </c>
      <c r="H17" s="67">
        <v>44730</v>
      </c>
      <c r="I17" s="67">
        <v>31927</v>
      </c>
      <c r="J17" s="67">
        <v>3187131</v>
      </c>
      <c r="K17" s="68"/>
    </row>
    <row r="18" spans="1:12" ht="12.75" customHeight="1" x14ac:dyDescent="0.2">
      <c r="A18" s="66">
        <v>2019</v>
      </c>
      <c r="B18" s="67">
        <v>915953</v>
      </c>
      <c r="C18" s="67">
        <v>731084</v>
      </c>
      <c r="D18" s="67">
        <v>864268</v>
      </c>
      <c r="E18" s="67">
        <v>220456</v>
      </c>
      <c r="F18" s="67">
        <v>393709</v>
      </c>
      <c r="G18" s="67">
        <v>110109</v>
      </c>
      <c r="H18" s="67">
        <v>44975</v>
      </c>
      <c r="I18" s="67">
        <v>32864</v>
      </c>
      <c r="J18" s="67">
        <v>3313418</v>
      </c>
      <c r="K18" s="68"/>
      <c r="L18" s="144">
        <f>J18/SUM($J$10,$J$18)</f>
        <v>0.18596355978139775</v>
      </c>
    </row>
    <row r="19" spans="1:12" ht="14.65" customHeight="1" x14ac:dyDescent="0.2">
      <c r="A19" s="241" t="s">
        <v>220</v>
      </c>
      <c r="B19" s="241"/>
      <c r="C19" s="241"/>
      <c r="D19" s="241"/>
      <c r="E19" s="241"/>
      <c r="F19" s="241"/>
      <c r="G19" s="241"/>
      <c r="H19" s="241"/>
      <c r="I19" s="241"/>
      <c r="J19" s="241"/>
    </row>
    <row r="20" spans="1:12" ht="12.75" customHeight="1" x14ac:dyDescent="0.2">
      <c r="A20" s="66">
        <v>2014</v>
      </c>
      <c r="B20" s="67">
        <v>43412</v>
      </c>
      <c r="C20" s="67">
        <v>29910</v>
      </c>
      <c r="D20" s="67">
        <v>34432</v>
      </c>
      <c r="E20" s="67">
        <v>6898</v>
      </c>
      <c r="F20" s="67">
        <v>16427</v>
      </c>
      <c r="G20" s="67">
        <v>3034</v>
      </c>
      <c r="H20" s="67">
        <v>601</v>
      </c>
      <c r="I20" s="67">
        <v>944</v>
      </c>
      <c r="J20" s="67">
        <v>135658</v>
      </c>
      <c r="K20" s="68"/>
    </row>
    <row r="21" spans="1:12" ht="12.75" customHeight="1" x14ac:dyDescent="0.2">
      <c r="A21" s="66">
        <v>2018</v>
      </c>
      <c r="B21" s="67">
        <v>52376</v>
      </c>
      <c r="C21" s="67">
        <v>35646</v>
      </c>
      <c r="D21" s="67">
        <v>38704</v>
      </c>
      <c r="E21" s="67">
        <v>7394</v>
      </c>
      <c r="F21" s="67">
        <v>18107</v>
      </c>
      <c r="G21" s="67">
        <v>3773</v>
      </c>
      <c r="H21" s="67">
        <v>723</v>
      </c>
      <c r="I21" s="67">
        <v>1309</v>
      </c>
      <c r="J21" s="67">
        <v>158032</v>
      </c>
      <c r="K21" s="68"/>
    </row>
    <row r="22" spans="1:12" ht="12.75" customHeight="1" x14ac:dyDescent="0.2">
      <c r="A22" s="66">
        <v>2019</v>
      </c>
      <c r="B22" s="67">
        <v>55378</v>
      </c>
      <c r="C22" s="67">
        <v>37826</v>
      </c>
      <c r="D22" s="67">
        <v>40895</v>
      </c>
      <c r="E22" s="67">
        <v>7676</v>
      </c>
      <c r="F22" s="67">
        <v>18894</v>
      </c>
      <c r="G22" s="67">
        <v>4053</v>
      </c>
      <c r="H22" s="67">
        <v>860</v>
      </c>
      <c r="I22" s="67">
        <v>1390</v>
      </c>
      <c r="J22" s="67">
        <v>166972</v>
      </c>
      <c r="K22" s="68"/>
    </row>
    <row r="23" spans="1:12" ht="14.65" customHeight="1" x14ac:dyDescent="0.2">
      <c r="A23" s="241" t="s">
        <v>221</v>
      </c>
      <c r="B23" s="241"/>
      <c r="C23" s="241"/>
      <c r="D23" s="241"/>
      <c r="E23" s="241"/>
      <c r="F23" s="241"/>
      <c r="G23" s="241"/>
      <c r="H23" s="241"/>
      <c r="I23" s="241"/>
      <c r="J23" s="241"/>
    </row>
    <row r="24" spans="1:12" ht="12.75" customHeight="1" x14ac:dyDescent="0.2">
      <c r="A24" s="66">
        <v>2014</v>
      </c>
      <c r="B24" s="67">
        <v>86973</v>
      </c>
      <c r="C24" s="67">
        <v>78376</v>
      </c>
      <c r="D24" s="67">
        <v>72362</v>
      </c>
      <c r="E24" s="67">
        <v>23134</v>
      </c>
      <c r="F24" s="67">
        <v>53739</v>
      </c>
      <c r="G24" s="67">
        <v>8698</v>
      </c>
      <c r="H24" s="67">
        <v>4478</v>
      </c>
      <c r="I24" s="67">
        <v>1704</v>
      </c>
      <c r="J24" s="67">
        <v>329464</v>
      </c>
      <c r="K24" s="68"/>
    </row>
    <row r="25" spans="1:12" ht="12.75" customHeight="1" x14ac:dyDescent="0.2">
      <c r="A25" s="66">
        <v>2018</v>
      </c>
      <c r="B25" s="67">
        <v>97953</v>
      </c>
      <c r="C25" s="67">
        <v>83233</v>
      </c>
      <c r="D25" s="67">
        <v>73896</v>
      </c>
      <c r="E25" s="67">
        <v>22918</v>
      </c>
      <c r="F25" s="67">
        <v>53367</v>
      </c>
      <c r="G25" s="67">
        <v>9271</v>
      </c>
      <c r="H25" s="67">
        <v>4718</v>
      </c>
      <c r="I25" s="67">
        <v>1610</v>
      </c>
      <c r="J25" s="67">
        <v>346966</v>
      </c>
      <c r="K25" s="68"/>
    </row>
    <row r="26" spans="1:12" ht="12.75" customHeight="1" x14ac:dyDescent="0.2">
      <c r="A26" s="66">
        <v>2019</v>
      </c>
      <c r="B26" s="67">
        <v>100546</v>
      </c>
      <c r="C26" s="67">
        <v>86103</v>
      </c>
      <c r="D26" s="67">
        <v>75255</v>
      </c>
      <c r="E26" s="67">
        <v>22828</v>
      </c>
      <c r="F26" s="67">
        <v>53228</v>
      </c>
      <c r="G26" s="67">
        <v>9510</v>
      </c>
      <c r="H26" s="67">
        <v>4638</v>
      </c>
      <c r="I26" s="67">
        <v>1651</v>
      </c>
      <c r="J26" s="67">
        <v>353759</v>
      </c>
      <c r="K26" s="68"/>
    </row>
    <row r="27" spans="1:12" ht="14.65" customHeight="1" x14ac:dyDescent="0.2">
      <c r="A27" s="241" t="s">
        <v>222</v>
      </c>
      <c r="B27" s="241"/>
      <c r="C27" s="241"/>
      <c r="D27" s="241"/>
      <c r="E27" s="241"/>
      <c r="F27" s="241"/>
      <c r="G27" s="241"/>
      <c r="H27" s="241"/>
      <c r="I27" s="241"/>
      <c r="J27" s="241"/>
    </row>
    <row r="28" spans="1:12" ht="12.75" customHeight="1" x14ac:dyDescent="0.2">
      <c r="A28" s="66">
        <v>2014</v>
      </c>
      <c r="B28" s="67">
        <v>19906</v>
      </c>
      <c r="C28" s="67">
        <v>26107</v>
      </c>
      <c r="D28" s="67">
        <v>21496</v>
      </c>
      <c r="E28" s="67">
        <v>8326</v>
      </c>
      <c r="F28" s="67">
        <v>15054</v>
      </c>
      <c r="G28" s="67">
        <v>1584</v>
      </c>
      <c r="H28" s="67">
        <v>1233</v>
      </c>
      <c r="I28" s="67">
        <v>147</v>
      </c>
      <c r="J28" s="67">
        <v>93853</v>
      </c>
      <c r="K28" s="68"/>
    </row>
    <row r="29" spans="1:12" ht="12.75" customHeight="1" x14ac:dyDescent="0.2">
      <c r="A29" s="66">
        <v>2018</v>
      </c>
      <c r="B29" s="67">
        <v>22795</v>
      </c>
      <c r="C29" s="67">
        <v>28456</v>
      </c>
      <c r="D29" s="67">
        <v>22061</v>
      </c>
      <c r="E29" s="67">
        <v>8797</v>
      </c>
      <c r="F29" s="67">
        <v>15368</v>
      </c>
      <c r="G29" s="67">
        <v>1900</v>
      </c>
      <c r="H29" s="67">
        <v>1149</v>
      </c>
      <c r="I29" s="67">
        <v>168</v>
      </c>
      <c r="J29" s="67">
        <v>100694</v>
      </c>
      <c r="K29" s="68"/>
    </row>
    <row r="30" spans="1:12" ht="12.75" customHeight="1" x14ac:dyDescent="0.2">
      <c r="A30" s="66">
        <v>2019</v>
      </c>
      <c r="B30" s="67">
        <v>23084</v>
      </c>
      <c r="C30" s="69">
        <v>29192</v>
      </c>
      <c r="D30" s="67">
        <v>22633</v>
      </c>
      <c r="E30" s="67">
        <v>8892</v>
      </c>
      <c r="F30" s="67">
        <v>15833</v>
      </c>
      <c r="G30" s="67">
        <v>2057</v>
      </c>
      <c r="H30" s="67">
        <v>1163</v>
      </c>
      <c r="I30" s="67">
        <v>184</v>
      </c>
      <c r="J30" s="67">
        <v>103038</v>
      </c>
      <c r="K30" s="68"/>
    </row>
    <row r="31" spans="1:12" ht="14.65" customHeight="1" x14ac:dyDescent="0.2">
      <c r="A31" s="241" t="s">
        <v>223</v>
      </c>
      <c r="B31" s="241"/>
      <c r="C31" s="241"/>
      <c r="D31" s="241"/>
      <c r="E31" s="241"/>
      <c r="F31" s="241"/>
      <c r="G31" s="241"/>
      <c r="H31" s="241"/>
      <c r="I31" s="241"/>
      <c r="J31" s="241"/>
    </row>
    <row r="32" spans="1:12" ht="12.75" customHeight="1" x14ac:dyDescent="0.2">
      <c r="A32" s="66">
        <v>2014</v>
      </c>
      <c r="B32" s="67">
        <v>2931</v>
      </c>
      <c r="C32" s="67">
        <v>6316</v>
      </c>
      <c r="D32" s="67">
        <v>5577</v>
      </c>
      <c r="E32" s="67">
        <v>1862</v>
      </c>
      <c r="F32" s="67">
        <v>5023</v>
      </c>
      <c r="G32" s="67">
        <v>968</v>
      </c>
      <c r="H32" s="67">
        <v>344</v>
      </c>
      <c r="I32" s="67">
        <v>123</v>
      </c>
      <c r="J32" s="67">
        <v>23144</v>
      </c>
      <c r="K32" s="68"/>
    </row>
    <row r="33" spans="1:11" ht="12.75" customHeight="1" x14ac:dyDescent="0.2">
      <c r="A33" s="66">
        <v>2018</v>
      </c>
      <c r="B33" s="67">
        <v>3332</v>
      </c>
      <c r="C33" s="67">
        <v>6873</v>
      </c>
      <c r="D33" s="67">
        <v>5371</v>
      </c>
      <c r="E33" s="67">
        <v>1868</v>
      </c>
      <c r="F33" s="67">
        <v>5277</v>
      </c>
      <c r="G33" s="67">
        <v>942</v>
      </c>
      <c r="H33" s="67">
        <v>362</v>
      </c>
      <c r="I33" s="67">
        <v>140</v>
      </c>
      <c r="J33" s="67">
        <v>24165</v>
      </c>
      <c r="K33" s="68"/>
    </row>
    <row r="34" spans="1:11" ht="12.75" customHeight="1" x14ac:dyDescent="0.2">
      <c r="A34" s="66">
        <v>2019</v>
      </c>
      <c r="B34" s="67">
        <v>3490</v>
      </c>
      <c r="C34" s="67">
        <v>7134</v>
      </c>
      <c r="D34" s="67">
        <v>5558</v>
      </c>
      <c r="E34" s="67">
        <v>1875</v>
      </c>
      <c r="F34" s="67">
        <v>5154</v>
      </c>
      <c r="G34" s="67">
        <v>941</v>
      </c>
      <c r="H34" s="67">
        <v>376</v>
      </c>
      <c r="I34" s="67">
        <v>141</v>
      </c>
      <c r="J34" s="67">
        <v>24669</v>
      </c>
      <c r="K34" s="68"/>
    </row>
    <row r="35" spans="1:11" ht="14.65" customHeight="1" x14ac:dyDescent="0.2">
      <c r="A35" s="241" t="s">
        <v>224</v>
      </c>
      <c r="B35" s="241"/>
      <c r="C35" s="241"/>
      <c r="D35" s="241"/>
      <c r="E35" s="241"/>
      <c r="F35" s="241"/>
      <c r="G35" s="241"/>
      <c r="H35" s="241"/>
      <c r="I35" s="241"/>
      <c r="J35" s="241"/>
    </row>
    <row r="36" spans="1:11" ht="12.75" customHeight="1" x14ac:dyDescent="0.2">
      <c r="A36" s="66">
        <v>2014</v>
      </c>
      <c r="B36" s="67">
        <v>24617</v>
      </c>
      <c r="C36" s="67">
        <v>19623</v>
      </c>
      <c r="D36" s="67">
        <v>21337</v>
      </c>
      <c r="E36" s="67">
        <v>5622</v>
      </c>
      <c r="F36" s="67">
        <v>15322</v>
      </c>
      <c r="G36" s="67">
        <v>2667</v>
      </c>
      <c r="H36" s="67">
        <v>3882</v>
      </c>
      <c r="I36" s="67">
        <v>1061</v>
      </c>
      <c r="J36" s="67">
        <v>94131</v>
      </c>
      <c r="K36" s="68"/>
    </row>
    <row r="37" spans="1:11" ht="12.75" customHeight="1" x14ac:dyDescent="0.2">
      <c r="A37" s="66">
        <v>2018</v>
      </c>
      <c r="B37" s="67">
        <v>27166</v>
      </c>
      <c r="C37" s="67">
        <v>21063</v>
      </c>
      <c r="D37" s="67">
        <v>21831</v>
      </c>
      <c r="E37" s="67">
        <v>5947</v>
      </c>
      <c r="F37" s="67">
        <v>14661</v>
      </c>
      <c r="G37" s="67">
        <v>2906</v>
      </c>
      <c r="H37" s="67">
        <v>3911</v>
      </c>
      <c r="I37" s="67">
        <v>1080</v>
      </c>
      <c r="J37" s="67">
        <v>98565</v>
      </c>
      <c r="K37" s="68"/>
    </row>
    <row r="38" spans="1:11" ht="12.75" customHeight="1" x14ac:dyDescent="0.2">
      <c r="A38" s="66">
        <v>2019</v>
      </c>
      <c r="B38" s="67">
        <v>27605</v>
      </c>
      <c r="C38" s="67">
        <v>21432</v>
      </c>
      <c r="D38" s="67">
        <v>21944</v>
      </c>
      <c r="E38" s="67">
        <v>5909</v>
      </c>
      <c r="F38" s="67">
        <v>14698</v>
      </c>
      <c r="G38" s="67">
        <v>3008</v>
      </c>
      <c r="H38" s="67">
        <v>3647</v>
      </c>
      <c r="I38" s="67">
        <v>1136</v>
      </c>
      <c r="J38" s="67">
        <v>99379</v>
      </c>
      <c r="K38" s="68"/>
    </row>
    <row r="39" spans="1:11" ht="14.65" customHeight="1" x14ac:dyDescent="0.2">
      <c r="A39" s="241" t="s">
        <v>225</v>
      </c>
      <c r="B39" s="241"/>
      <c r="C39" s="241"/>
      <c r="D39" s="241"/>
      <c r="E39" s="241"/>
      <c r="F39" s="241"/>
      <c r="G39" s="241"/>
      <c r="H39" s="241"/>
      <c r="I39" s="241"/>
      <c r="J39" s="241"/>
    </row>
    <row r="40" spans="1:11" ht="12.75" customHeight="1" x14ac:dyDescent="0.2">
      <c r="A40" s="66">
        <v>2014</v>
      </c>
      <c r="B40" s="67">
        <v>211040</v>
      </c>
      <c r="C40" s="67">
        <v>174336</v>
      </c>
      <c r="D40" s="67">
        <v>181683</v>
      </c>
      <c r="E40" s="67">
        <v>52090</v>
      </c>
      <c r="F40" s="67">
        <v>122995</v>
      </c>
      <c r="G40" s="67">
        <v>18058</v>
      </c>
      <c r="H40" s="67">
        <v>6932</v>
      </c>
      <c r="I40" s="67">
        <v>13040</v>
      </c>
      <c r="J40" s="67">
        <v>780174</v>
      </c>
      <c r="K40" s="68"/>
    </row>
    <row r="41" spans="1:11" ht="12.75" customHeight="1" x14ac:dyDescent="0.2">
      <c r="A41" s="66">
        <v>2018</v>
      </c>
      <c r="B41" s="67">
        <v>244236</v>
      </c>
      <c r="C41" s="67">
        <v>192128</v>
      </c>
      <c r="D41" s="67">
        <v>204434</v>
      </c>
      <c r="E41" s="67">
        <v>54325</v>
      </c>
      <c r="F41" s="67">
        <v>125647</v>
      </c>
      <c r="G41" s="67">
        <v>20248</v>
      </c>
      <c r="H41" s="67">
        <v>6571</v>
      </c>
      <c r="I41" s="67">
        <v>13111</v>
      </c>
      <c r="J41" s="67">
        <v>860700</v>
      </c>
      <c r="K41" s="68"/>
    </row>
    <row r="42" spans="1:11" ht="12.75" customHeight="1" x14ac:dyDescent="0.2">
      <c r="A42" s="66">
        <v>2019</v>
      </c>
      <c r="B42" s="67">
        <v>248430</v>
      </c>
      <c r="C42" s="67">
        <v>195780</v>
      </c>
      <c r="D42" s="67">
        <v>207587</v>
      </c>
      <c r="E42" s="67">
        <v>55223</v>
      </c>
      <c r="F42" s="67">
        <v>123487</v>
      </c>
      <c r="G42" s="67">
        <v>20430</v>
      </c>
      <c r="H42" s="67">
        <v>6096</v>
      </c>
      <c r="I42" s="67">
        <v>13072</v>
      </c>
      <c r="J42" s="67">
        <v>870105</v>
      </c>
      <c r="K42" s="68"/>
    </row>
    <row r="43" spans="1:11" ht="14.65" customHeight="1" x14ac:dyDescent="0.2">
      <c r="A43" s="241" t="s">
        <v>226</v>
      </c>
      <c r="B43" s="241"/>
      <c r="C43" s="241"/>
      <c r="D43" s="241"/>
      <c r="E43" s="241"/>
      <c r="F43" s="241"/>
      <c r="G43" s="241"/>
      <c r="H43" s="241"/>
      <c r="I43" s="241"/>
      <c r="J43" s="241"/>
    </row>
    <row r="44" spans="1:11" ht="12.75" customHeight="1" x14ac:dyDescent="0.2">
      <c r="A44" s="66">
        <v>2014</v>
      </c>
      <c r="B44" s="67">
        <v>5102352</v>
      </c>
      <c r="C44" s="67">
        <v>4483098</v>
      </c>
      <c r="D44" s="67">
        <v>3705400</v>
      </c>
      <c r="E44" s="67">
        <v>1326232</v>
      </c>
      <c r="F44" s="67">
        <v>2142307</v>
      </c>
      <c r="G44" s="67">
        <v>442575</v>
      </c>
      <c r="H44" s="67">
        <v>152177</v>
      </c>
      <c r="I44" s="67">
        <v>279352</v>
      </c>
      <c r="J44" s="67">
        <v>17633493</v>
      </c>
      <c r="K44" s="68"/>
    </row>
    <row r="45" spans="1:11" ht="12.75" customHeight="1" x14ac:dyDescent="0.2">
      <c r="A45" s="66">
        <v>2018</v>
      </c>
      <c r="B45" s="67">
        <v>5618385</v>
      </c>
      <c r="C45" s="67">
        <v>4923032</v>
      </c>
      <c r="D45" s="67">
        <v>4045335</v>
      </c>
      <c r="E45" s="67">
        <v>1408960</v>
      </c>
      <c r="F45" s="67">
        <v>2231564</v>
      </c>
      <c r="G45" s="67">
        <v>480935</v>
      </c>
      <c r="H45" s="67">
        <v>162500</v>
      </c>
      <c r="I45" s="67">
        <v>302568</v>
      </c>
      <c r="J45" s="67">
        <v>19173279</v>
      </c>
      <c r="K45" s="68"/>
    </row>
    <row r="46" spans="1:11" ht="12.75" customHeight="1" x14ac:dyDescent="0.2">
      <c r="A46" s="66">
        <v>2019</v>
      </c>
      <c r="B46" s="67">
        <v>5702200</v>
      </c>
      <c r="C46" s="67">
        <v>5030906</v>
      </c>
      <c r="D46" s="67">
        <v>4134382</v>
      </c>
      <c r="E46" s="67">
        <v>1428928</v>
      </c>
      <c r="F46" s="67">
        <v>2244971</v>
      </c>
      <c r="G46" s="67">
        <v>493358</v>
      </c>
      <c r="H46" s="67">
        <v>161635</v>
      </c>
      <c r="I46" s="67">
        <v>308861</v>
      </c>
      <c r="J46" s="67">
        <v>19505241</v>
      </c>
      <c r="K46" s="70"/>
    </row>
    <row r="47" spans="1:11" x14ac:dyDescent="0.2">
      <c r="B47" s="71"/>
      <c r="C47" s="71"/>
      <c r="D47" s="71"/>
      <c r="E47" s="71"/>
      <c r="F47" s="71"/>
      <c r="G47" s="71"/>
      <c r="H47" s="71"/>
      <c r="I47" s="71"/>
      <c r="J47" s="71"/>
    </row>
    <row r="49" spans="1:10" ht="12.75" customHeight="1" x14ac:dyDescent="0.2">
      <c r="A49" s="72" t="s">
        <v>227</v>
      </c>
    </row>
    <row r="51" spans="1:10" x14ac:dyDescent="0.2">
      <c r="B51" s="73"/>
      <c r="C51" s="73"/>
      <c r="D51" s="73"/>
      <c r="E51" s="73"/>
      <c r="F51" s="73"/>
      <c r="G51" s="73"/>
      <c r="H51" s="73"/>
      <c r="I51" s="73"/>
      <c r="J51" s="73"/>
    </row>
    <row r="52" spans="1:10" x14ac:dyDescent="0.2">
      <c r="B52" s="73"/>
      <c r="C52" s="73"/>
      <c r="D52" s="73"/>
      <c r="E52" s="73"/>
      <c r="F52" s="73"/>
      <c r="G52" s="73"/>
      <c r="H52" s="73"/>
      <c r="I52" s="73"/>
      <c r="J52" s="73"/>
    </row>
    <row r="53" spans="1:10" x14ac:dyDescent="0.2">
      <c r="B53" s="73"/>
      <c r="C53" s="73"/>
      <c r="D53" s="73"/>
      <c r="E53" s="73"/>
      <c r="F53" s="73"/>
      <c r="G53" s="73"/>
      <c r="H53" s="73"/>
      <c r="I53" s="73"/>
      <c r="J53" s="73"/>
    </row>
  </sheetData>
  <mergeCells count="11">
    <mergeCell ref="N5:R5"/>
    <mergeCell ref="A31:J31"/>
    <mergeCell ref="A35:J35"/>
    <mergeCell ref="A39:J39"/>
    <mergeCell ref="A43:J43"/>
    <mergeCell ref="A7:J7"/>
    <mergeCell ref="A11:J11"/>
    <mergeCell ref="A15:J15"/>
    <mergeCell ref="A19:J19"/>
    <mergeCell ref="A23:J23"/>
    <mergeCell ref="A27:J27"/>
  </mergeCells>
  <hyperlinks>
    <hyperlink ref="A49" r:id="rId1" display="© Commonwealth of Australia 2016" xr:uid="{00000000-0004-0000-0F00-000000000000}"/>
  </hyperlinks>
  <pageMargins left="0.7" right="0.7" top="0.75" bottom="0.75" header="0.3" footer="0.3"/>
  <pageSetup paperSize="9" fitToHeight="0" orientation="portrait" verticalDpi="0" r:id="rId2"/>
  <drawing r:id="rId3"/>
  <legacyDrawing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C5:E14"/>
  <sheetViews>
    <sheetView workbookViewId="0">
      <selection activeCell="E12" sqref="E12"/>
    </sheetView>
  </sheetViews>
  <sheetFormatPr defaultRowHeight="15" x14ac:dyDescent="0.25"/>
  <cols>
    <col min="1" max="2" width="9.140625" style="11"/>
    <col min="3" max="3" width="34.28515625" style="11" bestFit="1" customWidth="1"/>
    <col min="4" max="4" width="11.5703125" style="11" bestFit="1" customWidth="1"/>
    <col min="5" max="16384" width="9.140625" style="11"/>
  </cols>
  <sheetData>
    <row r="5" spans="3:5" x14ac:dyDescent="0.25">
      <c r="D5" s="11" t="s">
        <v>228</v>
      </c>
    </row>
    <row r="6" spans="3:5" x14ac:dyDescent="0.25">
      <c r="C6" s="11">
        <v>2019</v>
      </c>
      <c r="D6" s="55">
        <f>'Motor Vehicle Data'!J10</f>
        <v>14504148</v>
      </c>
    </row>
    <row r="8" spans="3:5" x14ac:dyDescent="0.25">
      <c r="D8" s="11" t="s">
        <v>229</v>
      </c>
    </row>
    <row r="9" spans="3:5" x14ac:dyDescent="0.25">
      <c r="C9" s="11">
        <v>2019</v>
      </c>
      <c r="D9" s="55">
        <f>'Motor Vehicle Data'!J18</f>
        <v>3313418</v>
      </c>
    </row>
    <row r="11" spans="3:5" x14ac:dyDescent="0.25">
      <c r="D11" s="11" t="s">
        <v>62</v>
      </c>
      <c r="E11" s="11" t="s">
        <v>230</v>
      </c>
    </row>
    <row r="12" spans="3:5" x14ac:dyDescent="0.25">
      <c r="C12" s="11" t="s">
        <v>228</v>
      </c>
      <c r="D12" s="74">
        <f>D6</f>
        <v>14504148</v>
      </c>
      <c r="E12" s="1">
        <f>D12/$D$14</f>
        <v>0.81403644021860222</v>
      </c>
    </row>
    <row r="13" spans="3:5" x14ac:dyDescent="0.25">
      <c r="C13" s="11" t="s">
        <v>229</v>
      </c>
      <c r="D13" s="74">
        <f>D9</f>
        <v>3313418</v>
      </c>
      <c r="E13" s="1">
        <f>D13/$D$14</f>
        <v>0.18596355978139775</v>
      </c>
    </row>
    <row r="14" spans="3:5" x14ac:dyDescent="0.25">
      <c r="C14" s="11" t="s">
        <v>85</v>
      </c>
      <c r="D14" s="74">
        <f>SUM(D12:D13)</f>
        <v>17817566</v>
      </c>
      <c r="E14" s="1">
        <f>D14/$D$14</f>
        <v>1</v>
      </c>
    </row>
  </sheetData>
  <pageMargins left="0.7" right="0.7" top="0.75" bottom="0.75" header="0.3" footer="0.3"/>
  <pageSetup orientation="portrait" horizontalDpi="30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5EB74-5CAA-496F-A562-081688A248F8}">
  <sheetPr>
    <tabColor rgb="FF92D050"/>
  </sheetPr>
  <dimension ref="A1:B31"/>
  <sheetViews>
    <sheetView workbookViewId="0"/>
  </sheetViews>
  <sheetFormatPr defaultRowHeight="15" x14ac:dyDescent="0.25"/>
  <cols>
    <col min="1" max="1" width="34.28515625" bestFit="1" customWidth="1"/>
    <col min="2" max="2" width="8.5703125" bestFit="1" customWidth="1"/>
  </cols>
  <sheetData>
    <row r="1" spans="1:2" ht="15.75" thickBot="1" x14ac:dyDescent="0.3">
      <c r="A1" s="201" t="s">
        <v>515</v>
      </c>
      <c r="B1" s="199"/>
    </row>
    <row r="2" spans="1:2" ht="23.25" thickBot="1" x14ac:dyDescent="0.3">
      <c r="A2" s="206" t="s">
        <v>516</v>
      </c>
      <c r="B2" s="207" t="s">
        <v>517</v>
      </c>
    </row>
    <row r="3" spans="1:2" ht="15.75" thickBot="1" x14ac:dyDescent="0.3">
      <c r="A3" s="242" t="s">
        <v>518</v>
      </c>
      <c r="B3" s="243"/>
    </row>
    <row r="4" spans="1:2" ht="15.75" thickBot="1" x14ac:dyDescent="0.3">
      <c r="A4" s="203" t="s">
        <v>519</v>
      </c>
      <c r="B4" s="204">
        <v>70</v>
      </c>
    </row>
    <row r="5" spans="1:2" ht="15.75" thickBot="1" x14ac:dyDescent="0.3">
      <c r="A5" s="203" t="s">
        <v>520</v>
      </c>
      <c r="B5" s="204" t="s">
        <v>521</v>
      </c>
    </row>
    <row r="6" spans="1:2" ht="15.75" thickBot="1" x14ac:dyDescent="0.3">
      <c r="A6" s="203" t="s">
        <v>522</v>
      </c>
      <c r="B6" s="204">
        <v>120</v>
      </c>
    </row>
    <row r="7" spans="1:2" ht="15.75" thickBot="1" x14ac:dyDescent="0.3">
      <c r="A7" s="203" t="s">
        <v>523</v>
      </c>
      <c r="B7" s="204">
        <v>40</v>
      </c>
    </row>
    <row r="8" spans="1:2" ht="15.75" thickBot="1" x14ac:dyDescent="0.3">
      <c r="A8" s="203" t="s">
        <v>524</v>
      </c>
      <c r="B8" s="204">
        <v>100</v>
      </c>
    </row>
    <row r="9" spans="1:2" ht="15.75" thickBot="1" x14ac:dyDescent="0.3">
      <c r="A9" s="203" t="s">
        <v>525</v>
      </c>
      <c r="B9" s="204" t="s">
        <v>526</v>
      </c>
    </row>
    <row r="10" spans="1:2" ht="15.75" thickBot="1" x14ac:dyDescent="0.3">
      <c r="A10" s="203" t="s">
        <v>527</v>
      </c>
      <c r="B10" s="204" t="s">
        <v>528</v>
      </c>
    </row>
    <row r="11" spans="1:2" ht="15.75" thickBot="1" x14ac:dyDescent="0.3">
      <c r="A11" s="203" t="s">
        <v>529</v>
      </c>
      <c r="B11" s="204" t="s">
        <v>530</v>
      </c>
    </row>
    <row r="12" spans="1:2" ht="15.75" thickBot="1" x14ac:dyDescent="0.3">
      <c r="A12" s="203" t="s">
        <v>531</v>
      </c>
      <c r="B12" s="204">
        <v>60</v>
      </c>
    </row>
    <row r="13" spans="1:2" ht="15.75" thickBot="1" x14ac:dyDescent="0.3">
      <c r="A13" s="203" t="s">
        <v>532</v>
      </c>
      <c r="B13" s="204">
        <v>50</v>
      </c>
    </row>
    <row r="14" spans="1:2" ht="15.75" thickBot="1" x14ac:dyDescent="0.3">
      <c r="A14" s="203" t="s">
        <v>533</v>
      </c>
      <c r="B14" s="204">
        <v>20</v>
      </c>
    </row>
    <row r="15" spans="1:2" ht="15.75" thickBot="1" x14ac:dyDescent="0.3">
      <c r="A15" s="203" t="s">
        <v>534</v>
      </c>
      <c r="B15" s="204" t="s">
        <v>535</v>
      </c>
    </row>
    <row r="16" spans="1:2" ht="15.75" thickBot="1" x14ac:dyDescent="0.3">
      <c r="A16" s="203" t="s">
        <v>536</v>
      </c>
      <c r="B16" s="204" t="s">
        <v>537</v>
      </c>
    </row>
    <row r="17" spans="1:2" ht="15.75" thickBot="1" x14ac:dyDescent="0.3">
      <c r="A17" s="203" t="s">
        <v>538</v>
      </c>
      <c r="B17" s="205">
        <v>20</v>
      </c>
    </row>
    <row r="18" spans="1:2" ht="15.75" thickBot="1" x14ac:dyDescent="0.3">
      <c r="A18" s="242" t="s">
        <v>539</v>
      </c>
      <c r="B18" s="243"/>
    </row>
    <row r="19" spans="1:2" ht="15.75" thickBot="1" x14ac:dyDescent="0.3">
      <c r="A19" s="203" t="s">
        <v>540</v>
      </c>
      <c r="B19" s="205">
        <v>50</v>
      </c>
    </row>
    <row r="20" spans="1:2" ht="15.75" thickBot="1" x14ac:dyDescent="0.3">
      <c r="A20" s="203" t="s">
        <v>541</v>
      </c>
      <c r="B20" s="205">
        <v>20</v>
      </c>
    </row>
    <row r="21" spans="1:2" ht="15.75" thickBot="1" x14ac:dyDescent="0.3">
      <c r="A21" s="203" t="s">
        <v>542</v>
      </c>
      <c r="B21" s="205">
        <v>40</v>
      </c>
    </row>
    <row r="22" spans="1:2" ht="15.75" thickBot="1" x14ac:dyDescent="0.3">
      <c r="A22" s="203" t="s">
        <v>543</v>
      </c>
      <c r="B22" s="205">
        <v>50</v>
      </c>
    </row>
    <row r="23" spans="1:2" ht="15.75" thickBot="1" x14ac:dyDescent="0.3">
      <c r="A23" s="242" t="s">
        <v>544</v>
      </c>
      <c r="B23" s="243"/>
    </row>
    <row r="24" spans="1:2" ht="15.75" thickBot="1" x14ac:dyDescent="0.3">
      <c r="A24" s="203" t="s">
        <v>545</v>
      </c>
      <c r="B24" s="204" t="s">
        <v>546</v>
      </c>
    </row>
    <row r="25" spans="1:2" ht="15.75" thickBot="1" x14ac:dyDescent="0.3">
      <c r="A25" s="203" t="s">
        <v>547</v>
      </c>
      <c r="B25" s="205">
        <v>12</v>
      </c>
    </row>
    <row r="26" spans="1:2" ht="24.75" thickBot="1" x14ac:dyDescent="0.3">
      <c r="A26" s="203" t="s">
        <v>548</v>
      </c>
      <c r="B26" s="205">
        <v>5</v>
      </c>
    </row>
    <row r="27" spans="1:2" ht="15.75" thickBot="1" x14ac:dyDescent="0.3">
      <c r="A27" s="203" t="s">
        <v>549</v>
      </c>
      <c r="B27" s="205">
        <v>20</v>
      </c>
    </row>
    <row r="28" spans="1:2" ht="15.75" thickBot="1" x14ac:dyDescent="0.3">
      <c r="A28" s="242" t="s">
        <v>550</v>
      </c>
      <c r="B28" s="243"/>
    </row>
    <row r="29" spans="1:2" ht="15.75" thickBot="1" x14ac:dyDescent="0.3">
      <c r="A29" s="203" t="s">
        <v>551</v>
      </c>
      <c r="B29" s="205">
        <v>15</v>
      </c>
    </row>
    <row r="30" spans="1:2" ht="15.75" thickBot="1" x14ac:dyDescent="0.3">
      <c r="A30" s="203" t="s">
        <v>552</v>
      </c>
      <c r="B30" s="205">
        <v>35</v>
      </c>
    </row>
    <row r="31" spans="1:2" x14ac:dyDescent="0.25">
      <c r="A31" s="200" t="s">
        <v>553</v>
      </c>
      <c r="B31" s="199"/>
    </row>
  </sheetData>
  <mergeCells count="4">
    <mergeCell ref="A3:B3"/>
    <mergeCell ref="A18:B18"/>
    <mergeCell ref="A23:B23"/>
    <mergeCell ref="A28:B28"/>
  </mergeCells>
  <pageMargins left="0.7" right="0.7" top="0.75" bottom="0.75" header="0.3" footer="0.3"/>
  <pageSetup orientation="portrait" horizontalDpi="30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6B6DF-7125-478A-BC67-B81FC84CDC22}">
  <sheetPr>
    <tabColor rgb="FF92D050"/>
  </sheetPr>
  <dimension ref="A1:AY125"/>
  <sheetViews>
    <sheetView workbookViewId="0"/>
  </sheetViews>
  <sheetFormatPr defaultRowHeight="15" x14ac:dyDescent="0.25"/>
  <cols>
    <col min="1" max="1" width="19.42578125" style="11" customWidth="1"/>
    <col min="2" max="2" width="5" style="11" bestFit="1" customWidth="1"/>
    <col min="3" max="4" width="19.42578125" style="11" customWidth="1"/>
    <col min="5" max="5" width="9.140625" style="162"/>
    <col min="6" max="6" width="19.42578125" style="11" customWidth="1"/>
    <col min="7" max="7" width="5" style="11" bestFit="1" customWidth="1"/>
    <col min="8" max="8" width="24" style="11" bestFit="1" customWidth="1"/>
    <col min="9" max="10" width="9.140625" style="162"/>
    <col min="11" max="11" width="12.140625" style="162" bestFit="1" customWidth="1"/>
    <col min="12" max="12" width="12.5703125" style="162" bestFit="1" customWidth="1"/>
    <col min="13" max="51" width="9.140625" style="162"/>
    <col min="52" max="16384" width="9.140625" style="11"/>
  </cols>
  <sheetData>
    <row r="1" spans="1:12" x14ac:dyDescent="0.25">
      <c r="A1" s="161" t="s">
        <v>446</v>
      </c>
      <c r="B1" s="161" t="s">
        <v>66</v>
      </c>
      <c r="C1" s="161" t="s">
        <v>447</v>
      </c>
      <c r="D1" s="161" t="s">
        <v>448</v>
      </c>
      <c r="F1" s="161" t="s">
        <v>446</v>
      </c>
      <c r="G1" s="161" t="s">
        <v>66</v>
      </c>
      <c r="H1" s="161" t="s">
        <v>449</v>
      </c>
      <c r="J1" s="161"/>
      <c r="K1" s="161" t="s">
        <v>450</v>
      </c>
      <c r="L1" s="161" t="s">
        <v>495</v>
      </c>
    </row>
    <row r="2" spans="1:12" ht="33.75" x14ac:dyDescent="0.25">
      <c r="A2" s="163">
        <v>36586</v>
      </c>
      <c r="B2" s="164">
        <f>YEAR(A2)</f>
        <v>2000</v>
      </c>
      <c r="C2" s="165">
        <v>69.7</v>
      </c>
      <c r="D2" s="165">
        <v>74.8</v>
      </c>
      <c r="F2" s="163">
        <v>34653</v>
      </c>
      <c r="G2" s="164">
        <f>YEAR(F2)</f>
        <v>1994</v>
      </c>
      <c r="H2" s="165">
        <v>542.4</v>
      </c>
      <c r="J2" s="190" t="s">
        <v>447</v>
      </c>
      <c r="K2" s="191" t="s">
        <v>451</v>
      </c>
      <c r="L2" s="191" t="s">
        <v>346</v>
      </c>
    </row>
    <row r="3" spans="1:12" ht="33.75" x14ac:dyDescent="0.25">
      <c r="A3" s="163">
        <v>36678</v>
      </c>
      <c r="B3" s="164">
        <f t="shared" ref="B3:B66" si="0">YEAR(A3)</f>
        <v>2000</v>
      </c>
      <c r="C3" s="165">
        <v>70.2</v>
      </c>
      <c r="D3" s="165">
        <v>75.900000000000006</v>
      </c>
      <c r="F3" s="163">
        <v>34834</v>
      </c>
      <c r="G3" s="164">
        <f t="shared" ref="G3:G54" si="1">YEAR(F3)</f>
        <v>1995</v>
      </c>
      <c r="H3" s="165">
        <v>548.9</v>
      </c>
      <c r="J3" s="190" t="s">
        <v>448</v>
      </c>
      <c r="K3" s="191" t="s">
        <v>452</v>
      </c>
      <c r="L3" s="191" t="s">
        <v>493</v>
      </c>
    </row>
    <row r="4" spans="1:12" ht="33.75" x14ac:dyDescent="0.25">
      <c r="A4" s="163">
        <v>36770</v>
      </c>
      <c r="B4" s="164">
        <f t="shared" si="0"/>
        <v>2000</v>
      </c>
      <c r="C4" s="165">
        <v>72.900000000000006</v>
      </c>
      <c r="D4" s="165">
        <v>77.900000000000006</v>
      </c>
      <c r="F4" s="163">
        <v>35018</v>
      </c>
      <c r="G4" s="164">
        <f t="shared" si="1"/>
        <v>1995</v>
      </c>
      <c r="H4" s="165">
        <v>555.4</v>
      </c>
      <c r="J4" s="190" t="s">
        <v>453</v>
      </c>
      <c r="K4" s="191" t="s">
        <v>454</v>
      </c>
      <c r="L4" s="191" t="s">
        <v>494</v>
      </c>
    </row>
    <row r="5" spans="1:12" x14ac:dyDescent="0.25">
      <c r="A5" s="163">
        <v>36861</v>
      </c>
      <c r="B5" s="164">
        <f t="shared" si="0"/>
        <v>2000</v>
      </c>
      <c r="C5" s="165">
        <v>73.099999999999994</v>
      </c>
      <c r="D5" s="165">
        <v>78.400000000000006</v>
      </c>
      <c r="F5" s="163">
        <v>35200</v>
      </c>
      <c r="G5" s="164">
        <f t="shared" si="1"/>
        <v>1996</v>
      </c>
      <c r="H5" s="165">
        <v>565.5</v>
      </c>
    </row>
    <row r="6" spans="1:12" x14ac:dyDescent="0.25">
      <c r="A6" s="163">
        <v>36951</v>
      </c>
      <c r="B6" s="164">
        <f t="shared" si="0"/>
        <v>2001</v>
      </c>
      <c r="C6" s="165">
        <v>73.900000000000006</v>
      </c>
      <c r="D6" s="165">
        <v>78.599999999999994</v>
      </c>
      <c r="F6" s="163">
        <v>35384</v>
      </c>
      <c r="G6" s="164">
        <f t="shared" si="1"/>
        <v>1996</v>
      </c>
      <c r="H6" s="165">
        <v>570.6</v>
      </c>
      <c r="J6" s="244" t="s">
        <v>496</v>
      </c>
      <c r="K6" s="244"/>
      <c r="L6" s="244"/>
    </row>
    <row r="7" spans="1:12" x14ac:dyDescent="0.25">
      <c r="A7" s="163">
        <v>37043</v>
      </c>
      <c r="B7" s="164">
        <f t="shared" si="0"/>
        <v>2001</v>
      </c>
      <c r="C7" s="165">
        <v>74.5</v>
      </c>
      <c r="D7" s="165">
        <v>80.099999999999994</v>
      </c>
      <c r="F7" s="163">
        <v>35565</v>
      </c>
      <c r="G7" s="164">
        <f t="shared" si="1"/>
        <v>1997</v>
      </c>
      <c r="H7" s="165">
        <v>578.1</v>
      </c>
      <c r="J7" s="244"/>
      <c r="K7" s="244"/>
      <c r="L7" s="244"/>
    </row>
    <row r="8" spans="1:12" x14ac:dyDescent="0.25">
      <c r="A8" s="163">
        <v>37135</v>
      </c>
      <c r="B8" s="164">
        <f t="shared" si="0"/>
        <v>2001</v>
      </c>
      <c r="C8" s="165">
        <v>74.7</v>
      </c>
      <c r="D8" s="165">
        <v>78.7</v>
      </c>
      <c r="F8" s="163">
        <v>35749</v>
      </c>
      <c r="G8" s="164">
        <f t="shared" si="1"/>
        <v>1997</v>
      </c>
      <c r="H8" s="165">
        <v>592.6</v>
      </c>
    </row>
    <row r="9" spans="1:12" x14ac:dyDescent="0.25">
      <c r="A9" s="163">
        <v>37226</v>
      </c>
      <c r="B9" s="164">
        <f t="shared" si="0"/>
        <v>2001</v>
      </c>
      <c r="C9" s="165">
        <v>75.400000000000006</v>
      </c>
      <c r="D9" s="165">
        <v>78.3</v>
      </c>
      <c r="F9" s="163">
        <v>35930</v>
      </c>
      <c r="G9" s="164">
        <f t="shared" si="1"/>
        <v>1998</v>
      </c>
      <c r="H9" s="165">
        <v>596</v>
      </c>
    </row>
    <row r="10" spans="1:12" x14ac:dyDescent="0.25">
      <c r="A10" s="163">
        <v>37316</v>
      </c>
      <c r="B10" s="164">
        <f t="shared" si="0"/>
        <v>2002</v>
      </c>
      <c r="C10" s="165">
        <v>76.099999999999994</v>
      </c>
      <c r="D10" s="165">
        <v>78.599999999999994</v>
      </c>
      <c r="F10" s="163">
        <v>36114</v>
      </c>
      <c r="G10" s="164">
        <f t="shared" si="1"/>
        <v>1998</v>
      </c>
      <c r="H10" s="165">
        <v>603.4</v>
      </c>
    </row>
    <row r="11" spans="1:12" x14ac:dyDescent="0.25">
      <c r="A11" s="163">
        <v>37408</v>
      </c>
      <c r="B11" s="164">
        <f t="shared" si="0"/>
        <v>2002</v>
      </c>
      <c r="C11" s="165">
        <v>76.599999999999994</v>
      </c>
      <c r="D11" s="165">
        <v>80.099999999999994</v>
      </c>
      <c r="F11" s="163">
        <v>36295</v>
      </c>
      <c r="G11" s="164">
        <f t="shared" si="1"/>
        <v>1999</v>
      </c>
      <c r="H11" s="165">
        <v>610.4</v>
      </c>
    </row>
    <row r="12" spans="1:12" x14ac:dyDescent="0.25">
      <c r="A12" s="163">
        <v>37500</v>
      </c>
      <c r="B12" s="164">
        <f t="shared" si="0"/>
        <v>2002</v>
      </c>
      <c r="C12" s="165">
        <v>77.099999999999994</v>
      </c>
      <c r="D12" s="165">
        <v>79.8</v>
      </c>
      <c r="F12" s="163">
        <v>36479</v>
      </c>
      <c r="G12" s="164">
        <f t="shared" si="1"/>
        <v>1999</v>
      </c>
      <c r="H12" s="165">
        <v>613</v>
      </c>
    </row>
    <row r="13" spans="1:12" x14ac:dyDescent="0.25">
      <c r="A13" s="163">
        <v>37591</v>
      </c>
      <c r="B13" s="164">
        <f t="shared" si="0"/>
        <v>2002</v>
      </c>
      <c r="C13" s="165">
        <v>77.599999999999994</v>
      </c>
      <c r="D13" s="165">
        <v>80.7</v>
      </c>
      <c r="F13" s="163">
        <v>36661</v>
      </c>
      <c r="G13" s="164">
        <f t="shared" si="1"/>
        <v>2000</v>
      </c>
      <c r="H13" s="165">
        <v>633.79999999999995</v>
      </c>
    </row>
    <row r="14" spans="1:12" x14ac:dyDescent="0.25">
      <c r="A14" s="163">
        <v>37681</v>
      </c>
      <c r="B14" s="164">
        <f t="shared" si="0"/>
        <v>2003</v>
      </c>
      <c r="C14" s="165">
        <v>78.599999999999994</v>
      </c>
      <c r="D14" s="165">
        <v>82.6</v>
      </c>
      <c r="F14" s="163">
        <v>36845</v>
      </c>
      <c r="G14" s="164">
        <f t="shared" si="1"/>
        <v>2000</v>
      </c>
      <c r="H14" s="165">
        <v>643.1</v>
      </c>
    </row>
    <row r="15" spans="1:12" x14ac:dyDescent="0.25">
      <c r="A15" s="163">
        <v>37773</v>
      </c>
      <c r="B15" s="164">
        <f t="shared" si="0"/>
        <v>2003</v>
      </c>
      <c r="C15" s="165">
        <v>78.599999999999994</v>
      </c>
      <c r="D15" s="165">
        <v>80.2</v>
      </c>
      <c r="F15" s="163">
        <v>37026</v>
      </c>
      <c r="G15" s="164">
        <f t="shared" si="1"/>
        <v>2001</v>
      </c>
      <c r="H15" s="165">
        <v>660.3</v>
      </c>
    </row>
    <row r="16" spans="1:12" x14ac:dyDescent="0.25">
      <c r="A16" s="163">
        <v>37865</v>
      </c>
      <c r="B16" s="164">
        <f t="shared" si="0"/>
        <v>2003</v>
      </c>
      <c r="C16" s="165">
        <v>79.099999999999994</v>
      </c>
      <c r="D16" s="165">
        <v>81.2</v>
      </c>
      <c r="F16" s="163">
        <v>37210</v>
      </c>
      <c r="G16" s="164">
        <f t="shared" si="1"/>
        <v>2001</v>
      </c>
      <c r="H16" s="165">
        <v>673.6</v>
      </c>
    </row>
    <row r="17" spans="1:8" x14ac:dyDescent="0.25">
      <c r="A17" s="163">
        <v>37956</v>
      </c>
      <c r="B17" s="164">
        <f t="shared" si="0"/>
        <v>2003</v>
      </c>
      <c r="C17" s="165">
        <v>79.5</v>
      </c>
      <c r="D17" s="165">
        <v>80.900000000000006</v>
      </c>
      <c r="F17" s="163">
        <v>37391</v>
      </c>
      <c r="G17" s="164">
        <f t="shared" si="1"/>
        <v>2002</v>
      </c>
      <c r="H17" s="165">
        <v>683.8</v>
      </c>
    </row>
    <row r="18" spans="1:8" x14ac:dyDescent="0.25">
      <c r="A18" s="163">
        <v>38047</v>
      </c>
      <c r="B18" s="164">
        <f t="shared" si="0"/>
        <v>2004</v>
      </c>
      <c r="C18" s="165">
        <v>80.2</v>
      </c>
      <c r="D18" s="165">
        <v>81.400000000000006</v>
      </c>
      <c r="F18" s="163">
        <v>37575</v>
      </c>
      <c r="G18" s="164">
        <f t="shared" si="1"/>
        <v>2002</v>
      </c>
      <c r="H18" s="165">
        <v>699.4</v>
      </c>
    </row>
    <row r="19" spans="1:8" x14ac:dyDescent="0.25">
      <c r="A19" s="163">
        <v>38139</v>
      </c>
      <c r="B19" s="164">
        <f t="shared" si="0"/>
        <v>2004</v>
      </c>
      <c r="C19" s="165">
        <v>80.599999999999994</v>
      </c>
      <c r="D19" s="165">
        <v>82.8</v>
      </c>
      <c r="F19" s="163">
        <v>37756</v>
      </c>
      <c r="G19" s="164">
        <f t="shared" si="1"/>
        <v>2003</v>
      </c>
      <c r="H19" s="165">
        <v>721.4</v>
      </c>
    </row>
    <row r="20" spans="1:8" x14ac:dyDescent="0.25">
      <c r="A20" s="163">
        <v>38231</v>
      </c>
      <c r="B20" s="164">
        <f t="shared" si="0"/>
        <v>2004</v>
      </c>
      <c r="C20" s="165">
        <v>80.900000000000006</v>
      </c>
      <c r="D20" s="165">
        <v>83.5</v>
      </c>
      <c r="F20" s="163">
        <v>37940</v>
      </c>
      <c r="G20" s="164">
        <f t="shared" si="1"/>
        <v>2003</v>
      </c>
      <c r="H20" s="165">
        <v>740.3</v>
      </c>
    </row>
    <row r="21" spans="1:8" x14ac:dyDescent="0.25">
      <c r="A21" s="163">
        <v>38322</v>
      </c>
      <c r="B21" s="164">
        <f t="shared" si="0"/>
        <v>2004</v>
      </c>
      <c r="C21" s="165">
        <v>81.5</v>
      </c>
      <c r="D21" s="165">
        <v>84.6</v>
      </c>
      <c r="F21" s="163">
        <v>38122</v>
      </c>
      <c r="G21" s="164">
        <f t="shared" si="1"/>
        <v>2004</v>
      </c>
      <c r="H21" s="165">
        <v>741.4</v>
      </c>
    </row>
    <row r="22" spans="1:8" x14ac:dyDescent="0.25">
      <c r="A22" s="163">
        <v>38412</v>
      </c>
      <c r="B22" s="164">
        <f t="shared" si="0"/>
        <v>2005</v>
      </c>
      <c r="C22" s="165">
        <v>82.1</v>
      </c>
      <c r="D22" s="165">
        <v>83.8</v>
      </c>
      <c r="F22" s="163">
        <v>38306</v>
      </c>
      <c r="G22" s="164">
        <f t="shared" si="1"/>
        <v>2004</v>
      </c>
      <c r="H22" s="165">
        <v>761.7</v>
      </c>
    </row>
    <row r="23" spans="1:8" x14ac:dyDescent="0.25">
      <c r="A23" s="163">
        <v>38504</v>
      </c>
      <c r="B23" s="164">
        <f t="shared" si="0"/>
        <v>2005</v>
      </c>
      <c r="C23" s="165">
        <v>82.6</v>
      </c>
      <c r="D23" s="165">
        <v>85.6</v>
      </c>
      <c r="F23" s="163">
        <v>38487</v>
      </c>
      <c r="G23" s="164">
        <f t="shared" si="1"/>
        <v>2005</v>
      </c>
      <c r="H23" s="165">
        <v>784.2</v>
      </c>
    </row>
    <row r="24" spans="1:8" x14ac:dyDescent="0.25">
      <c r="A24" s="163">
        <v>38596</v>
      </c>
      <c r="B24" s="164">
        <f t="shared" si="0"/>
        <v>2005</v>
      </c>
      <c r="C24" s="165">
        <v>83.4</v>
      </c>
      <c r="D24" s="165">
        <v>88.4</v>
      </c>
      <c r="F24" s="163">
        <v>38671</v>
      </c>
      <c r="G24" s="164">
        <f t="shared" si="1"/>
        <v>2005</v>
      </c>
      <c r="H24" s="165">
        <v>800.6</v>
      </c>
    </row>
    <row r="25" spans="1:8" x14ac:dyDescent="0.25">
      <c r="A25" s="163">
        <v>38687</v>
      </c>
      <c r="B25" s="164">
        <f t="shared" si="0"/>
        <v>2005</v>
      </c>
      <c r="C25" s="165">
        <v>83.8</v>
      </c>
      <c r="D25" s="165">
        <v>88</v>
      </c>
      <c r="F25" s="163">
        <v>38852</v>
      </c>
      <c r="G25" s="164">
        <f t="shared" si="1"/>
        <v>2006</v>
      </c>
      <c r="H25" s="165">
        <v>819.7</v>
      </c>
    </row>
    <row r="26" spans="1:8" x14ac:dyDescent="0.25">
      <c r="A26" s="163">
        <v>38777</v>
      </c>
      <c r="B26" s="164">
        <f t="shared" si="0"/>
        <v>2006</v>
      </c>
      <c r="C26" s="165">
        <v>84.5</v>
      </c>
      <c r="D26" s="165">
        <v>89.1</v>
      </c>
      <c r="F26" s="163">
        <v>39036</v>
      </c>
      <c r="G26" s="164">
        <f t="shared" si="1"/>
        <v>2006</v>
      </c>
      <c r="H26" s="165">
        <v>837.4</v>
      </c>
    </row>
    <row r="27" spans="1:8" x14ac:dyDescent="0.25">
      <c r="A27" s="163">
        <v>38869</v>
      </c>
      <c r="B27" s="164">
        <f t="shared" si="0"/>
        <v>2006</v>
      </c>
      <c r="C27" s="165">
        <v>85.9</v>
      </c>
      <c r="D27" s="165">
        <v>92.1</v>
      </c>
      <c r="F27" s="163">
        <v>39217</v>
      </c>
      <c r="G27" s="164">
        <f t="shared" si="1"/>
        <v>2007</v>
      </c>
      <c r="H27" s="165">
        <v>858.5</v>
      </c>
    </row>
    <row r="28" spans="1:8" x14ac:dyDescent="0.25">
      <c r="A28" s="163">
        <v>38961</v>
      </c>
      <c r="B28" s="164">
        <f t="shared" si="0"/>
        <v>2006</v>
      </c>
      <c r="C28" s="165">
        <v>86.7</v>
      </c>
      <c r="D28" s="165">
        <v>92.5</v>
      </c>
      <c r="F28" s="163">
        <v>39401</v>
      </c>
      <c r="G28" s="164">
        <f t="shared" si="1"/>
        <v>2007</v>
      </c>
      <c r="H28" s="165">
        <v>873.2</v>
      </c>
    </row>
    <row r="29" spans="1:8" x14ac:dyDescent="0.25">
      <c r="A29" s="163">
        <v>39052</v>
      </c>
      <c r="B29" s="164">
        <f t="shared" si="0"/>
        <v>2006</v>
      </c>
      <c r="C29" s="165">
        <v>86.6</v>
      </c>
      <c r="D29" s="165">
        <v>89</v>
      </c>
      <c r="F29" s="163">
        <v>39583</v>
      </c>
      <c r="G29" s="164">
        <f t="shared" si="1"/>
        <v>2008</v>
      </c>
      <c r="H29" s="165">
        <v>885</v>
      </c>
    </row>
    <row r="30" spans="1:8" x14ac:dyDescent="0.25">
      <c r="A30" s="163">
        <v>39142</v>
      </c>
      <c r="B30" s="164">
        <f t="shared" si="0"/>
        <v>2007</v>
      </c>
      <c r="C30" s="165">
        <v>86.6</v>
      </c>
      <c r="D30" s="165">
        <v>89.5</v>
      </c>
      <c r="F30" s="163">
        <v>39767</v>
      </c>
      <c r="G30" s="164">
        <f t="shared" si="1"/>
        <v>2008</v>
      </c>
      <c r="H30" s="165">
        <v>909.5</v>
      </c>
    </row>
    <row r="31" spans="1:8" x14ac:dyDescent="0.25">
      <c r="A31" s="163">
        <v>39234</v>
      </c>
      <c r="B31" s="164">
        <f t="shared" si="0"/>
        <v>2007</v>
      </c>
      <c r="C31" s="165">
        <v>87.7</v>
      </c>
      <c r="D31" s="165">
        <v>92.3</v>
      </c>
      <c r="F31" s="163">
        <v>39948</v>
      </c>
      <c r="G31" s="164">
        <f t="shared" si="1"/>
        <v>2009</v>
      </c>
      <c r="H31" s="165">
        <v>918.6</v>
      </c>
    </row>
    <row r="32" spans="1:8" x14ac:dyDescent="0.25">
      <c r="A32" s="163">
        <v>39326</v>
      </c>
      <c r="B32" s="164">
        <f t="shared" si="0"/>
        <v>2007</v>
      </c>
      <c r="C32" s="165">
        <v>88.3</v>
      </c>
      <c r="D32" s="165">
        <v>91.7</v>
      </c>
      <c r="F32" s="163">
        <v>40132</v>
      </c>
      <c r="G32" s="164">
        <f t="shared" si="1"/>
        <v>2009</v>
      </c>
      <c r="H32" s="165">
        <v>955</v>
      </c>
    </row>
    <row r="33" spans="1:8" x14ac:dyDescent="0.25">
      <c r="A33" s="163">
        <v>39417</v>
      </c>
      <c r="B33" s="164">
        <f t="shared" si="0"/>
        <v>2007</v>
      </c>
      <c r="C33" s="165">
        <v>89.1</v>
      </c>
      <c r="D33" s="165">
        <v>93.9</v>
      </c>
      <c r="F33" s="163">
        <v>40313</v>
      </c>
      <c r="G33" s="164">
        <f t="shared" si="1"/>
        <v>2010</v>
      </c>
      <c r="H33" s="165">
        <v>977.1</v>
      </c>
    </row>
    <row r="34" spans="1:8" x14ac:dyDescent="0.25">
      <c r="A34" s="163">
        <v>39508</v>
      </c>
      <c r="B34" s="164">
        <f t="shared" si="0"/>
        <v>2008</v>
      </c>
      <c r="C34" s="165">
        <v>90.3</v>
      </c>
      <c r="D34" s="165">
        <v>95.7</v>
      </c>
      <c r="F34" s="163">
        <v>40497</v>
      </c>
      <c r="G34" s="164">
        <f t="shared" si="1"/>
        <v>2010</v>
      </c>
      <c r="H34" s="165">
        <v>996.1</v>
      </c>
    </row>
    <row r="35" spans="1:8" x14ac:dyDescent="0.25">
      <c r="A35" s="163">
        <v>39600</v>
      </c>
      <c r="B35" s="164">
        <f t="shared" si="0"/>
        <v>2008</v>
      </c>
      <c r="C35" s="165">
        <v>91.6</v>
      </c>
      <c r="D35" s="165">
        <v>98.6</v>
      </c>
      <c r="F35" s="163">
        <v>40678</v>
      </c>
      <c r="G35" s="164">
        <f t="shared" si="1"/>
        <v>2011</v>
      </c>
      <c r="H35" s="165">
        <v>1015.2</v>
      </c>
    </row>
    <row r="36" spans="1:8" x14ac:dyDescent="0.25">
      <c r="A36" s="163">
        <v>39692</v>
      </c>
      <c r="B36" s="164">
        <f t="shared" si="0"/>
        <v>2008</v>
      </c>
      <c r="C36" s="165">
        <v>92.7</v>
      </c>
      <c r="D36" s="165">
        <v>99.6</v>
      </c>
      <c r="F36" s="163">
        <v>40862</v>
      </c>
      <c r="G36" s="164">
        <f t="shared" si="1"/>
        <v>2011</v>
      </c>
      <c r="H36" s="165">
        <v>1033.7</v>
      </c>
    </row>
    <row r="37" spans="1:8" x14ac:dyDescent="0.25">
      <c r="A37" s="163">
        <v>39783</v>
      </c>
      <c r="B37" s="164">
        <f t="shared" si="0"/>
        <v>2008</v>
      </c>
      <c r="C37" s="165">
        <v>92.4</v>
      </c>
      <c r="D37" s="165">
        <v>92.7</v>
      </c>
      <c r="F37" s="163">
        <v>41044</v>
      </c>
      <c r="G37" s="164">
        <f t="shared" si="1"/>
        <v>2012</v>
      </c>
      <c r="H37" s="165">
        <v>1053.2</v>
      </c>
    </row>
    <row r="38" spans="1:8" x14ac:dyDescent="0.25">
      <c r="A38" s="163">
        <v>39873</v>
      </c>
      <c r="B38" s="164">
        <f t="shared" si="0"/>
        <v>2009</v>
      </c>
      <c r="C38" s="165">
        <v>92.5</v>
      </c>
      <c r="D38" s="165">
        <v>91.3</v>
      </c>
      <c r="F38" s="163">
        <v>41228</v>
      </c>
      <c r="G38" s="164">
        <f t="shared" si="1"/>
        <v>2012</v>
      </c>
      <c r="H38" s="165">
        <v>1081.3</v>
      </c>
    </row>
    <row r="39" spans="1:8" x14ac:dyDescent="0.25">
      <c r="A39" s="163">
        <v>39965</v>
      </c>
      <c r="B39" s="164">
        <f t="shared" si="0"/>
        <v>2009</v>
      </c>
      <c r="C39" s="165">
        <v>92.9</v>
      </c>
      <c r="D39" s="165">
        <v>92.8</v>
      </c>
      <c r="F39" s="163">
        <v>41409</v>
      </c>
      <c r="G39" s="164">
        <f t="shared" si="1"/>
        <v>2013</v>
      </c>
      <c r="H39" s="165">
        <v>1105</v>
      </c>
    </row>
    <row r="40" spans="1:8" x14ac:dyDescent="0.25">
      <c r="A40" s="163">
        <v>40057</v>
      </c>
      <c r="B40" s="164">
        <f t="shared" si="0"/>
        <v>2009</v>
      </c>
      <c r="C40" s="165">
        <v>93.8</v>
      </c>
      <c r="D40" s="165">
        <v>94.6</v>
      </c>
      <c r="F40" s="163">
        <v>41593</v>
      </c>
      <c r="G40" s="164">
        <f t="shared" si="1"/>
        <v>2013</v>
      </c>
      <c r="H40" s="165">
        <v>1114.2</v>
      </c>
    </row>
    <row r="41" spans="1:8" x14ac:dyDescent="0.25">
      <c r="A41" s="163">
        <v>40148</v>
      </c>
      <c r="B41" s="164">
        <f t="shared" si="0"/>
        <v>2009</v>
      </c>
      <c r="C41" s="165">
        <v>94.3</v>
      </c>
      <c r="D41" s="165">
        <v>93.8</v>
      </c>
      <c r="F41" s="163">
        <v>41774</v>
      </c>
      <c r="G41" s="164">
        <f t="shared" si="1"/>
        <v>2014</v>
      </c>
      <c r="H41" s="165">
        <v>1123</v>
      </c>
    </row>
    <row r="42" spans="1:8" x14ac:dyDescent="0.25">
      <c r="A42" s="163">
        <v>40238</v>
      </c>
      <c r="B42" s="164">
        <f t="shared" si="0"/>
        <v>2010</v>
      </c>
      <c r="C42" s="165">
        <v>95.2</v>
      </c>
      <c r="D42" s="165">
        <v>95</v>
      </c>
      <c r="F42" s="163">
        <v>41958</v>
      </c>
      <c r="G42" s="164">
        <f t="shared" si="1"/>
        <v>2014</v>
      </c>
      <c r="H42" s="165">
        <v>1128.7</v>
      </c>
    </row>
    <row r="43" spans="1:8" x14ac:dyDescent="0.25">
      <c r="A43" s="163">
        <v>40330</v>
      </c>
      <c r="B43" s="164">
        <f t="shared" si="0"/>
        <v>2010</v>
      </c>
      <c r="C43" s="165">
        <v>95.8</v>
      </c>
      <c r="D43" s="165">
        <v>95.7</v>
      </c>
      <c r="F43" s="163">
        <v>42139</v>
      </c>
      <c r="G43" s="164">
        <f t="shared" si="1"/>
        <v>2015</v>
      </c>
      <c r="H43" s="165">
        <v>1136.9000000000001</v>
      </c>
    </row>
    <row r="44" spans="1:8" x14ac:dyDescent="0.25">
      <c r="A44" s="163">
        <v>40422</v>
      </c>
      <c r="B44" s="164">
        <f t="shared" si="0"/>
        <v>2010</v>
      </c>
      <c r="C44" s="165">
        <v>96.5</v>
      </c>
      <c r="D44" s="165">
        <v>95.1</v>
      </c>
      <c r="F44" s="163">
        <v>42323</v>
      </c>
      <c r="G44" s="164">
        <f t="shared" si="1"/>
        <v>2015</v>
      </c>
      <c r="H44" s="165">
        <v>1145.7</v>
      </c>
    </row>
    <row r="45" spans="1:8" x14ac:dyDescent="0.25">
      <c r="A45" s="163">
        <v>40513</v>
      </c>
      <c r="B45" s="164">
        <f t="shared" si="0"/>
        <v>2010</v>
      </c>
      <c r="C45" s="165">
        <v>96.9</v>
      </c>
      <c r="D45" s="165">
        <v>95.4</v>
      </c>
      <c r="F45" s="163">
        <v>42505</v>
      </c>
      <c r="G45" s="164">
        <f t="shared" si="1"/>
        <v>2016</v>
      </c>
      <c r="H45" s="165">
        <v>1160.9000000000001</v>
      </c>
    </row>
    <row r="46" spans="1:8" x14ac:dyDescent="0.25">
      <c r="A46" s="163">
        <v>40603</v>
      </c>
      <c r="B46" s="164">
        <f t="shared" si="0"/>
        <v>2011</v>
      </c>
      <c r="C46" s="165">
        <v>98.3</v>
      </c>
      <c r="D46" s="165">
        <v>97.9</v>
      </c>
      <c r="F46" s="163">
        <v>42689</v>
      </c>
      <c r="G46" s="164">
        <f t="shared" si="1"/>
        <v>2016</v>
      </c>
      <c r="H46" s="165">
        <v>1163.5</v>
      </c>
    </row>
    <row r="47" spans="1:8" x14ac:dyDescent="0.25">
      <c r="A47" s="163">
        <v>40695</v>
      </c>
      <c r="B47" s="164">
        <f t="shared" si="0"/>
        <v>2011</v>
      </c>
      <c r="C47" s="165">
        <v>99.2</v>
      </c>
      <c r="D47" s="165">
        <v>99.1</v>
      </c>
      <c r="F47" s="163">
        <v>42870</v>
      </c>
      <c r="G47" s="164">
        <f t="shared" si="1"/>
        <v>2017</v>
      </c>
      <c r="H47" s="165">
        <v>1179</v>
      </c>
    </row>
    <row r="48" spans="1:8" x14ac:dyDescent="0.25">
      <c r="A48" s="163">
        <v>40787</v>
      </c>
      <c r="B48" s="164">
        <f t="shared" si="0"/>
        <v>2011</v>
      </c>
      <c r="C48" s="165">
        <v>99.8</v>
      </c>
      <c r="D48" s="165">
        <v>99.2</v>
      </c>
      <c r="F48" s="163">
        <v>43054</v>
      </c>
      <c r="G48" s="164">
        <f t="shared" si="1"/>
        <v>2017</v>
      </c>
      <c r="H48" s="165">
        <v>1191.5</v>
      </c>
    </row>
    <row r="49" spans="1:8" x14ac:dyDescent="0.25">
      <c r="A49" s="163">
        <v>40878</v>
      </c>
      <c r="B49" s="164">
        <f t="shared" si="0"/>
        <v>2011</v>
      </c>
      <c r="C49" s="165">
        <v>99.8</v>
      </c>
      <c r="D49" s="165">
        <v>99.2</v>
      </c>
      <c r="F49" s="163">
        <v>43235</v>
      </c>
      <c r="G49" s="164">
        <f t="shared" si="1"/>
        <v>2018</v>
      </c>
      <c r="H49" s="165">
        <v>1207.4000000000001</v>
      </c>
    </row>
    <row r="50" spans="1:8" x14ac:dyDescent="0.25">
      <c r="A50" s="163">
        <v>40969</v>
      </c>
      <c r="B50" s="164">
        <f t="shared" si="0"/>
        <v>2012</v>
      </c>
      <c r="C50" s="165">
        <v>99.9</v>
      </c>
      <c r="D50" s="165">
        <v>100.3</v>
      </c>
      <c r="F50" s="163">
        <v>43419</v>
      </c>
      <c r="G50" s="164">
        <f t="shared" si="1"/>
        <v>2018</v>
      </c>
      <c r="H50" s="165">
        <v>1225.3</v>
      </c>
    </row>
    <row r="51" spans="1:8" x14ac:dyDescent="0.25">
      <c r="A51" s="163">
        <v>41061</v>
      </c>
      <c r="B51" s="164">
        <f t="shared" si="0"/>
        <v>2012</v>
      </c>
      <c r="C51" s="165">
        <v>100.4</v>
      </c>
      <c r="D51" s="165">
        <v>101.3</v>
      </c>
      <c r="F51" s="163">
        <v>43600</v>
      </c>
      <c r="G51" s="164">
        <f t="shared" si="1"/>
        <v>2019</v>
      </c>
      <c r="H51" s="165">
        <v>1237.9000000000001</v>
      </c>
    </row>
    <row r="52" spans="1:8" x14ac:dyDescent="0.25">
      <c r="A52" s="163">
        <v>41153</v>
      </c>
      <c r="B52" s="164">
        <f t="shared" si="0"/>
        <v>2012</v>
      </c>
      <c r="C52" s="165">
        <v>101.8</v>
      </c>
      <c r="D52" s="165">
        <v>100.5</v>
      </c>
      <c r="F52" s="163">
        <v>43784</v>
      </c>
      <c r="G52" s="164">
        <f t="shared" si="1"/>
        <v>2019</v>
      </c>
      <c r="H52" s="165">
        <v>1257</v>
      </c>
    </row>
    <row r="53" spans="1:8" x14ac:dyDescent="0.25">
      <c r="A53" s="163">
        <v>41244</v>
      </c>
      <c r="B53" s="164">
        <f t="shared" si="0"/>
        <v>2012</v>
      </c>
      <c r="C53" s="165">
        <v>102</v>
      </c>
      <c r="D53" s="165">
        <v>101.2</v>
      </c>
      <c r="F53" s="163">
        <v>43966</v>
      </c>
      <c r="G53" s="164">
        <f t="shared" si="1"/>
        <v>2020</v>
      </c>
      <c r="H53" s="165">
        <v>1304.7</v>
      </c>
    </row>
    <row r="54" spans="1:8" x14ac:dyDescent="0.25">
      <c r="A54" s="163">
        <v>41334</v>
      </c>
      <c r="B54" s="164">
        <f t="shared" si="0"/>
        <v>2013</v>
      </c>
      <c r="C54" s="165">
        <v>102.4</v>
      </c>
      <c r="D54" s="165">
        <v>101.7</v>
      </c>
      <c r="F54" s="185">
        <v>44150</v>
      </c>
      <c r="G54" s="186">
        <f t="shared" si="1"/>
        <v>2020</v>
      </c>
      <c r="H54" s="187">
        <v>1280.3</v>
      </c>
    </row>
    <row r="55" spans="1:8" x14ac:dyDescent="0.25">
      <c r="A55" s="163">
        <v>41426</v>
      </c>
      <c r="B55" s="164">
        <f t="shared" si="0"/>
        <v>2013</v>
      </c>
      <c r="C55" s="165">
        <v>102.8</v>
      </c>
      <c r="D55" s="165">
        <v>100.8</v>
      </c>
      <c r="F55" s="188">
        <v>44331</v>
      </c>
      <c r="G55" s="189">
        <f t="shared" ref="G55:G64" si="2">YEAR(F55)</f>
        <v>2021</v>
      </c>
      <c r="H55" s="187">
        <v>1305.8</v>
      </c>
    </row>
    <row r="56" spans="1:8" x14ac:dyDescent="0.25">
      <c r="A56" s="163">
        <v>41518</v>
      </c>
      <c r="B56" s="164">
        <f t="shared" si="0"/>
        <v>2013</v>
      </c>
      <c r="C56" s="165">
        <v>104</v>
      </c>
      <c r="D56" s="165">
        <v>103.2</v>
      </c>
      <c r="F56" s="188">
        <v>44515</v>
      </c>
      <c r="G56" s="189">
        <f t="shared" si="2"/>
        <v>2021</v>
      </c>
      <c r="H56" s="180"/>
    </row>
    <row r="57" spans="1:8" x14ac:dyDescent="0.25">
      <c r="A57" s="163">
        <v>41609</v>
      </c>
      <c r="B57" s="164">
        <f t="shared" si="0"/>
        <v>2013</v>
      </c>
      <c r="C57" s="165">
        <v>104.8</v>
      </c>
      <c r="D57" s="165">
        <v>103.1</v>
      </c>
      <c r="F57" s="188">
        <v>44696</v>
      </c>
      <c r="G57" s="189">
        <f t="shared" si="2"/>
        <v>2022</v>
      </c>
      <c r="H57" s="180"/>
    </row>
    <row r="58" spans="1:8" x14ac:dyDescent="0.25">
      <c r="A58" s="163">
        <v>41699</v>
      </c>
      <c r="B58" s="164">
        <f t="shared" si="0"/>
        <v>2014</v>
      </c>
      <c r="C58" s="165">
        <v>105.4</v>
      </c>
      <c r="D58" s="165">
        <v>104.2</v>
      </c>
      <c r="F58" s="188">
        <v>44880</v>
      </c>
      <c r="G58" s="189">
        <f t="shared" si="2"/>
        <v>2022</v>
      </c>
      <c r="H58" s="180"/>
    </row>
    <row r="59" spans="1:8" x14ac:dyDescent="0.25">
      <c r="A59" s="163">
        <v>41791</v>
      </c>
      <c r="B59" s="164">
        <f t="shared" si="0"/>
        <v>2014</v>
      </c>
      <c r="C59" s="165">
        <v>105.9</v>
      </c>
      <c r="D59" s="165">
        <v>103.5</v>
      </c>
      <c r="F59" s="188">
        <v>45061</v>
      </c>
      <c r="G59" s="189">
        <f t="shared" si="2"/>
        <v>2023</v>
      </c>
      <c r="H59" s="180"/>
    </row>
    <row r="60" spans="1:8" x14ac:dyDescent="0.25">
      <c r="A60" s="163">
        <v>41883</v>
      </c>
      <c r="B60" s="164">
        <f t="shared" si="0"/>
        <v>2014</v>
      </c>
      <c r="C60" s="165">
        <v>106.4</v>
      </c>
      <c r="D60" s="165">
        <v>103.4</v>
      </c>
      <c r="F60" s="188">
        <v>45245</v>
      </c>
      <c r="G60" s="189">
        <f t="shared" si="2"/>
        <v>2023</v>
      </c>
      <c r="H60" s="180"/>
    </row>
    <row r="61" spans="1:8" x14ac:dyDescent="0.25">
      <c r="A61" s="163">
        <v>41974</v>
      </c>
      <c r="B61" s="164">
        <f t="shared" si="0"/>
        <v>2014</v>
      </c>
      <c r="C61" s="165">
        <v>106.6</v>
      </c>
      <c r="D61" s="165">
        <v>101.1</v>
      </c>
      <c r="F61" s="188">
        <v>45427</v>
      </c>
      <c r="G61" s="189">
        <f t="shared" si="2"/>
        <v>2024</v>
      </c>
      <c r="H61" s="180"/>
    </row>
    <row r="62" spans="1:8" x14ac:dyDescent="0.25">
      <c r="A62" s="163">
        <v>42064</v>
      </c>
      <c r="B62" s="164">
        <f t="shared" si="0"/>
        <v>2015</v>
      </c>
      <c r="C62" s="165">
        <v>106.8</v>
      </c>
      <c r="D62" s="165">
        <v>97.7</v>
      </c>
      <c r="F62" s="188">
        <v>45611</v>
      </c>
      <c r="G62" s="189">
        <f t="shared" si="2"/>
        <v>2024</v>
      </c>
      <c r="H62" s="180"/>
    </row>
    <row r="63" spans="1:8" x14ac:dyDescent="0.25">
      <c r="A63" s="163">
        <v>42156</v>
      </c>
      <c r="B63" s="164">
        <f t="shared" si="0"/>
        <v>2015</v>
      </c>
      <c r="C63" s="165">
        <v>107.5</v>
      </c>
      <c r="D63" s="165">
        <v>101</v>
      </c>
      <c r="F63" s="188">
        <v>45792</v>
      </c>
      <c r="G63" s="189">
        <f t="shared" si="2"/>
        <v>2025</v>
      </c>
      <c r="H63" s="180"/>
    </row>
    <row r="64" spans="1:8" x14ac:dyDescent="0.25">
      <c r="A64" s="163">
        <v>42248</v>
      </c>
      <c r="B64" s="164">
        <f t="shared" si="0"/>
        <v>2015</v>
      </c>
      <c r="C64" s="165">
        <v>108</v>
      </c>
      <c r="D64" s="165">
        <v>101.1</v>
      </c>
      <c r="F64" s="188">
        <v>45976</v>
      </c>
      <c r="G64" s="189">
        <f t="shared" si="2"/>
        <v>2025</v>
      </c>
      <c r="H64" s="180"/>
    </row>
    <row r="65" spans="1:8" x14ac:dyDescent="0.25">
      <c r="A65" s="163">
        <v>42339</v>
      </c>
      <c r="B65" s="164">
        <f t="shared" si="0"/>
        <v>2015</v>
      </c>
      <c r="C65" s="165">
        <v>108.4</v>
      </c>
      <c r="D65" s="165">
        <v>99.7</v>
      </c>
      <c r="F65" s="182"/>
      <c r="G65" s="183"/>
      <c r="H65" s="184"/>
    </row>
    <row r="66" spans="1:8" x14ac:dyDescent="0.25">
      <c r="A66" s="163">
        <v>42430</v>
      </c>
      <c r="B66" s="164">
        <f t="shared" si="0"/>
        <v>2016</v>
      </c>
      <c r="C66" s="165">
        <v>108.2</v>
      </c>
      <c r="D66" s="165">
        <v>97.2</v>
      </c>
      <c r="F66" s="182"/>
      <c r="G66" s="183"/>
      <c r="H66" s="184"/>
    </row>
    <row r="67" spans="1:8" x14ac:dyDescent="0.25">
      <c r="A67" s="163">
        <v>42522</v>
      </c>
      <c r="B67" s="164">
        <f t="shared" ref="B67:B105" si="3">YEAR(A67)</f>
        <v>2016</v>
      </c>
      <c r="C67" s="165">
        <v>108.6</v>
      </c>
      <c r="D67" s="165">
        <v>98.2</v>
      </c>
      <c r="F67" s="182"/>
      <c r="G67" s="183"/>
      <c r="H67" s="184"/>
    </row>
    <row r="68" spans="1:8" x14ac:dyDescent="0.25">
      <c r="A68" s="163">
        <v>42614</v>
      </c>
      <c r="B68" s="164">
        <f t="shared" si="3"/>
        <v>2016</v>
      </c>
      <c r="C68" s="165">
        <v>109.4</v>
      </c>
      <c r="D68" s="165">
        <v>97.7</v>
      </c>
      <c r="F68" s="182"/>
      <c r="G68" s="183"/>
      <c r="H68" s="184"/>
    </row>
    <row r="69" spans="1:8" x14ac:dyDescent="0.25">
      <c r="A69" s="163">
        <v>42705</v>
      </c>
      <c r="B69" s="164">
        <f t="shared" si="3"/>
        <v>2016</v>
      </c>
      <c r="C69" s="165">
        <v>110</v>
      </c>
      <c r="D69" s="165">
        <v>99.4</v>
      </c>
      <c r="F69" s="182"/>
      <c r="G69" s="183"/>
      <c r="H69" s="184"/>
    </row>
    <row r="70" spans="1:8" x14ac:dyDescent="0.25">
      <c r="A70" s="163">
        <v>42795</v>
      </c>
      <c r="B70" s="164">
        <f t="shared" si="3"/>
        <v>2017</v>
      </c>
      <c r="C70" s="165">
        <v>110.5</v>
      </c>
      <c r="D70" s="165">
        <v>100.9</v>
      </c>
      <c r="F70" s="182"/>
      <c r="G70" s="183"/>
      <c r="H70" s="184"/>
    </row>
    <row r="71" spans="1:8" x14ac:dyDescent="0.25">
      <c r="A71" s="163">
        <v>42887</v>
      </c>
      <c r="B71" s="164">
        <f t="shared" si="3"/>
        <v>2017</v>
      </c>
      <c r="C71" s="165">
        <v>110.7</v>
      </c>
      <c r="D71" s="165">
        <v>100.3</v>
      </c>
      <c r="F71" s="182"/>
      <c r="G71" s="183"/>
      <c r="H71" s="184"/>
    </row>
    <row r="72" spans="1:8" x14ac:dyDescent="0.25">
      <c r="A72" s="163">
        <v>42979</v>
      </c>
      <c r="B72" s="164">
        <f t="shared" si="3"/>
        <v>2017</v>
      </c>
      <c r="C72" s="165">
        <v>111.4</v>
      </c>
      <c r="D72" s="165">
        <v>100.3</v>
      </c>
      <c r="F72" s="162"/>
      <c r="G72" s="162"/>
      <c r="H72" s="162"/>
    </row>
    <row r="73" spans="1:8" x14ac:dyDescent="0.25">
      <c r="A73" s="163">
        <v>43070</v>
      </c>
      <c r="B73" s="164">
        <f t="shared" si="3"/>
        <v>2017</v>
      </c>
      <c r="C73" s="165">
        <v>112.1</v>
      </c>
      <c r="D73" s="165">
        <v>102.7</v>
      </c>
      <c r="F73" s="162"/>
      <c r="G73" s="162"/>
      <c r="H73" s="162"/>
    </row>
    <row r="74" spans="1:8" x14ac:dyDescent="0.25">
      <c r="A74" s="163">
        <v>43160</v>
      </c>
      <c r="B74" s="164">
        <f t="shared" si="3"/>
        <v>2018</v>
      </c>
      <c r="C74" s="165">
        <v>112.6</v>
      </c>
      <c r="D74" s="165">
        <v>103.8</v>
      </c>
      <c r="F74" s="162"/>
      <c r="G74" s="162"/>
      <c r="H74" s="162"/>
    </row>
    <row r="75" spans="1:8" x14ac:dyDescent="0.25">
      <c r="A75" s="163">
        <v>43252</v>
      </c>
      <c r="B75" s="164">
        <f t="shared" si="3"/>
        <v>2018</v>
      </c>
      <c r="C75" s="165">
        <v>113</v>
      </c>
      <c r="D75" s="165">
        <v>105.5</v>
      </c>
      <c r="F75" s="162"/>
      <c r="G75" s="162"/>
      <c r="H75" s="162"/>
    </row>
    <row r="76" spans="1:8" x14ac:dyDescent="0.25">
      <c r="A76" s="163">
        <v>43344</v>
      </c>
      <c r="B76" s="164">
        <f t="shared" si="3"/>
        <v>2018</v>
      </c>
      <c r="C76" s="165">
        <v>113.5</v>
      </c>
      <c r="D76" s="165">
        <v>106.3</v>
      </c>
      <c r="F76" s="162"/>
      <c r="G76" s="162"/>
      <c r="H76" s="162"/>
    </row>
    <row r="77" spans="1:8" x14ac:dyDescent="0.25">
      <c r="A77" s="163">
        <v>43435</v>
      </c>
      <c r="B77" s="164">
        <f t="shared" si="3"/>
        <v>2018</v>
      </c>
      <c r="C77" s="165">
        <v>114.1</v>
      </c>
      <c r="D77" s="165">
        <v>105.6</v>
      </c>
      <c r="F77" s="162"/>
      <c r="G77" s="162"/>
      <c r="H77" s="162"/>
    </row>
    <row r="78" spans="1:8" x14ac:dyDescent="0.25">
      <c r="A78" s="163">
        <v>43525</v>
      </c>
      <c r="B78" s="164">
        <f t="shared" si="3"/>
        <v>2019</v>
      </c>
      <c r="C78" s="165">
        <v>114.1</v>
      </c>
      <c r="D78" s="165">
        <v>103.8</v>
      </c>
      <c r="F78" s="162"/>
      <c r="G78" s="162"/>
      <c r="H78" s="162"/>
    </row>
    <row r="79" spans="1:8" x14ac:dyDescent="0.25">
      <c r="A79" s="163">
        <v>43617</v>
      </c>
      <c r="B79" s="164">
        <f t="shared" si="3"/>
        <v>2019</v>
      </c>
      <c r="C79" s="165">
        <v>114.8</v>
      </c>
      <c r="D79" s="165">
        <v>107.3</v>
      </c>
      <c r="F79" s="162"/>
      <c r="G79" s="162"/>
      <c r="H79" s="162"/>
    </row>
    <row r="80" spans="1:8" x14ac:dyDescent="0.25">
      <c r="A80" s="163">
        <v>43709</v>
      </c>
      <c r="B80" s="164">
        <f t="shared" si="3"/>
        <v>2019</v>
      </c>
      <c r="C80" s="165">
        <v>115.4</v>
      </c>
      <c r="D80" s="165">
        <v>107</v>
      </c>
      <c r="F80" s="162"/>
      <c r="G80" s="162"/>
      <c r="H80" s="162"/>
    </row>
    <row r="81" spans="1:8" x14ac:dyDescent="0.25">
      <c r="A81" s="163">
        <v>43800</v>
      </c>
      <c r="B81" s="164">
        <f t="shared" si="3"/>
        <v>2019</v>
      </c>
      <c r="C81" s="165">
        <v>116.2</v>
      </c>
      <c r="D81" s="165">
        <v>108.6</v>
      </c>
      <c r="F81" s="162"/>
      <c r="G81" s="162"/>
      <c r="H81" s="162"/>
    </row>
    <row r="82" spans="1:8" x14ac:dyDescent="0.25">
      <c r="A82" s="163">
        <v>43891</v>
      </c>
      <c r="B82" s="164">
        <f t="shared" si="3"/>
        <v>2020</v>
      </c>
      <c r="C82" s="165">
        <v>116.6</v>
      </c>
      <c r="D82" s="165">
        <v>106.5</v>
      </c>
      <c r="F82" s="162"/>
      <c r="G82" s="162"/>
      <c r="H82" s="162"/>
    </row>
    <row r="83" spans="1:8" x14ac:dyDescent="0.25">
      <c r="A83" s="163">
        <v>43983</v>
      </c>
      <c r="B83" s="164">
        <f t="shared" si="3"/>
        <v>2020</v>
      </c>
      <c r="C83" s="165">
        <v>114.4</v>
      </c>
      <c r="D83" s="165">
        <v>99.3</v>
      </c>
      <c r="F83" s="162"/>
      <c r="G83" s="162"/>
      <c r="H83" s="162"/>
    </row>
    <row r="84" spans="1:8" x14ac:dyDescent="0.25">
      <c r="A84" s="163">
        <v>44075</v>
      </c>
      <c r="B84" s="164">
        <f t="shared" si="3"/>
        <v>2020</v>
      </c>
      <c r="C84" s="165">
        <v>116.2</v>
      </c>
      <c r="D84" s="165">
        <v>102.7</v>
      </c>
      <c r="F84" s="162"/>
      <c r="G84" s="162"/>
      <c r="H84" s="162"/>
    </row>
    <row r="85" spans="1:8" x14ac:dyDescent="0.25">
      <c r="A85" s="163">
        <v>44166</v>
      </c>
      <c r="B85" s="164">
        <f t="shared" si="3"/>
        <v>2020</v>
      </c>
      <c r="C85" s="165">
        <v>117.2</v>
      </c>
      <c r="D85" s="165">
        <v>103.6</v>
      </c>
      <c r="F85" s="162"/>
      <c r="G85" s="162"/>
      <c r="H85" s="162"/>
    </row>
    <row r="86" spans="1:8" x14ac:dyDescent="0.25">
      <c r="A86" s="163">
        <v>44256</v>
      </c>
      <c r="B86" s="164">
        <f t="shared" si="3"/>
        <v>2021</v>
      </c>
      <c r="C86" s="165">
        <v>117.9</v>
      </c>
      <c r="D86" s="165">
        <v>106.9</v>
      </c>
      <c r="F86" s="162"/>
      <c r="G86" s="162"/>
      <c r="H86" s="162"/>
    </row>
    <row r="87" spans="1:8" x14ac:dyDescent="0.25">
      <c r="A87" s="163">
        <v>44348</v>
      </c>
      <c r="B87" s="164">
        <f t="shared" si="3"/>
        <v>2021</v>
      </c>
      <c r="C87" s="165">
        <v>118.8</v>
      </c>
      <c r="D87" s="165">
        <v>109.9</v>
      </c>
      <c r="F87" s="162"/>
      <c r="G87" s="162"/>
      <c r="H87" s="162"/>
    </row>
    <row r="88" spans="1:8" x14ac:dyDescent="0.25">
      <c r="A88" s="163">
        <v>44440</v>
      </c>
      <c r="B88" s="164">
        <f t="shared" si="3"/>
        <v>2021</v>
      </c>
      <c r="C88" s="181"/>
      <c r="D88" s="181"/>
      <c r="F88" s="162"/>
      <c r="G88" s="162"/>
      <c r="H88" s="162"/>
    </row>
    <row r="89" spans="1:8" x14ac:dyDescent="0.25">
      <c r="A89" s="163">
        <v>44531</v>
      </c>
      <c r="B89" s="164">
        <f t="shared" si="3"/>
        <v>2021</v>
      </c>
      <c r="C89" s="181"/>
      <c r="D89" s="181"/>
      <c r="F89" s="162"/>
      <c r="G89" s="162"/>
      <c r="H89" s="162"/>
    </row>
    <row r="90" spans="1:8" x14ac:dyDescent="0.25">
      <c r="A90" s="163">
        <v>44621</v>
      </c>
      <c r="B90" s="164">
        <f t="shared" si="3"/>
        <v>2022</v>
      </c>
      <c r="C90" s="181"/>
      <c r="D90" s="181"/>
      <c r="F90" s="162"/>
      <c r="G90" s="162"/>
      <c r="H90" s="162"/>
    </row>
    <row r="91" spans="1:8" x14ac:dyDescent="0.25">
      <c r="A91" s="163">
        <v>44713</v>
      </c>
      <c r="B91" s="164">
        <f t="shared" si="3"/>
        <v>2022</v>
      </c>
      <c r="C91" s="181"/>
      <c r="D91" s="181"/>
      <c r="F91" s="162"/>
      <c r="G91" s="162"/>
      <c r="H91" s="162"/>
    </row>
    <row r="92" spans="1:8" x14ac:dyDescent="0.25">
      <c r="A92" s="163">
        <v>44805</v>
      </c>
      <c r="B92" s="164">
        <f t="shared" si="3"/>
        <v>2022</v>
      </c>
      <c r="C92" s="181"/>
      <c r="D92" s="181"/>
      <c r="F92" s="162"/>
      <c r="G92" s="162"/>
      <c r="H92" s="162"/>
    </row>
    <row r="93" spans="1:8" x14ac:dyDescent="0.25">
      <c r="A93" s="163">
        <v>44896</v>
      </c>
      <c r="B93" s="164">
        <f t="shared" si="3"/>
        <v>2022</v>
      </c>
      <c r="C93" s="181"/>
      <c r="D93" s="181"/>
      <c r="F93" s="162"/>
      <c r="G93" s="162"/>
      <c r="H93" s="162"/>
    </row>
    <row r="94" spans="1:8" x14ac:dyDescent="0.25">
      <c r="A94" s="163">
        <v>44986</v>
      </c>
      <c r="B94" s="164">
        <f t="shared" si="3"/>
        <v>2023</v>
      </c>
      <c r="C94" s="181"/>
      <c r="D94" s="181"/>
    </row>
    <row r="95" spans="1:8" x14ac:dyDescent="0.25">
      <c r="A95" s="163">
        <v>45078</v>
      </c>
      <c r="B95" s="164">
        <f t="shared" si="3"/>
        <v>2023</v>
      </c>
      <c r="C95" s="181"/>
      <c r="D95" s="181"/>
    </row>
    <row r="96" spans="1:8" x14ac:dyDescent="0.25">
      <c r="A96" s="163">
        <v>45170</v>
      </c>
      <c r="B96" s="164">
        <f t="shared" si="3"/>
        <v>2023</v>
      </c>
      <c r="C96" s="181"/>
      <c r="D96" s="181"/>
    </row>
    <row r="97" spans="1:4" x14ac:dyDescent="0.25">
      <c r="A97" s="163">
        <v>45261</v>
      </c>
      <c r="B97" s="164">
        <f t="shared" si="3"/>
        <v>2023</v>
      </c>
      <c r="C97" s="181"/>
      <c r="D97" s="181"/>
    </row>
    <row r="98" spans="1:4" x14ac:dyDescent="0.25">
      <c r="A98" s="163">
        <v>45352</v>
      </c>
      <c r="B98" s="164">
        <f t="shared" si="3"/>
        <v>2024</v>
      </c>
      <c r="C98" s="181"/>
      <c r="D98" s="181"/>
    </row>
    <row r="99" spans="1:4" x14ac:dyDescent="0.25">
      <c r="A99" s="163">
        <v>45444</v>
      </c>
      <c r="B99" s="164">
        <f t="shared" si="3"/>
        <v>2024</v>
      </c>
      <c r="C99" s="181"/>
      <c r="D99" s="181"/>
    </row>
    <row r="100" spans="1:4" x14ac:dyDescent="0.25">
      <c r="A100" s="163">
        <v>45536</v>
      </c>
      <c r="B100" s="164">
        <f t="shared" si="3"/>
        <v>2024</v>
      </c>
      <c r="C100" s="181"/>
      <c r="D100" s="181"/>
    </row>
    <row r="101" spans="1:4" x14ac:dyDescent="0.25">
      <c r="A101" s="163">
        <v>45627</v>
      </c>
      <c r="B101" s="164">
        <f t="shared" si="3"/>
        <v>2024</v>
      </c>
      <c r="C101" s="181"/>
      <c r="D101" s="181"/>
    </row>
    <row r="102" spans="1:4" x14ac:dyDescent="0.25">
      <c r="A102" s="163">
        <v>45717</v>
      </c>
      <c r="B102" s="164">
        <f t="shared" si="3"/>
        <v>2025</v>
      </c>
      <c r="C102" s="181"/>
      <c r="D102" s="181"/>
    </row>
    <row r="103" spans="1:4" x14ac:dyDescent="0.25">
      <c r="A103" s="163">
        <v>45809</v>
      </c>
      <c r="B103" s="164">
        <f t="shared" si="3"/>
        <v>2025</v>
      </c>
      <c r="C103" s="181"/>
      <c r="D103" s="181"/>
    </row>
    <row r="104" spans="1:4" x14ac:dyDescent="0.25">
      <c r="A104" s="163">
        <v>45901</v>
      </c>
      <c r="B104" s="164">
        <f t="shared" si="3"/>
        <v>2025</v>
      </c>
      <c r="C104" s="181"/>
      <c r="D104" s="181"/>
    </row>
    <row r="105" spans="1:4" x14ac:dyDescent="0.25">
      <c r="A105" s="163">
        <v>45992</v>
      </c>
      <c r="B105" s="164">
        <f t="shared" si="3"/>
        <v>2025</v>
      </c>
      <c r="C105" s="181"/>
      <c r="D105" s="181"/>
    </row>
    <row r="106" spans="1:4" x14ac:dyDescent="0.25">
      <c r="A106" s="162"/>
      <c r="B106" s="162"/>
      <c r="C106" s="162"/>
      <c r="D106" s="162"/>
    </row>
    <row r="107" spans="1:4" x14ac:dyDescent="0.25">
      <c r="A107" s="162"/>
      <c r="B107" s="162"/>
      <c r="C107" s="162"/>
      <c r="D107" s="162"/>
    </row>
    <row r="108" spans="1:4" x14ac:dyDescent="0.25">
      <c r="A108" s="162"/>
      <c r="B108" s="162"/>
      <c r="C108" s="162"/>
      <c r="D108" s="162"/>
    </row>
    <row r="109" spans="1:4" x14ac:dyDescent="0.25">
      <c r="A109" s="162"/>
      <c r="B109" s="162"/>
      <c r="C109" s="162"/>
      <c r="D109" s="162"/>
    </row>
    <row r="110" spans="1:4" x14ac:dyDescent="0.25">
      <c r="A110" s="162"/>
      <c r="B110" s="162"/>
      <c r="C110" s="162"/>
      <c r="D110" s="162"/>
    </row>
    <row r="111" spans="1:4" x14ac:dyDescent="0.25">
      <c r="A111" s="162"/>
      <c r="B111" s="162"/>
      <c r="C111" s="162"/>
      <c r="D111" s="162"/>
    </row>
    <row r="112" spans="1:4" x14ac:dyDescent="0.25">
      <c r="A112" s="162"/>
      <c r="B112" s="162"/>
      <c r="C112" s="162"/>
      <c r="D112" s="162"/>
    </row>
    <row r="113" spans="1:4" x14ac:dyDescent="0.25">
      <c r="A113" s="162"/>
      <c r="B113" s="162"/>
      <c r="C113" s="162"/>
      <c r="D113" s="162"/>
    </row>
    <row r="114" spans="1:4" x14ac:dyDescent="0.25">
      <c r="A114" s="162"/>
      <c r="B114" s="162"/>
      <c r="C114" s="162"/>
      <c r="D114" s="162"/>
    </row>
    <row r="115" spans="1:4" x14ac:dyDescent="0.25">
      <c r="A115" s="162"/>
      <c r="B115" s="162"/>
      <c r="C115" s="162"/>
      <c r="D115" s="162"/>
    </row>
    <row r="116" spans="1:4" x14ac:dyDescent="0.25">
      <c r="A116" s="162"/>
      <c r="B116" s="162"/>
      <c r="C116" s="162"/>
      <c r="D116" s="162"/>
    </row>
    <row r="117" spans="1:4" x14ac:dyDescent="0.25">
      <c r="A117" s="162"/>
      <c r="B117" s="162"/>
      <c r="C117" s="162"/>
      <c r="D117" s="162"/>
    </row>
    <row r="118" spans="1:4" x14ac:dyDescent="0.25">
      <c r="A118" s="162"/>
      <c r="B118" s="162"/>
      <c r="C118" s="162"/>
      <c r="D118" s="162"/>
    </row>
    <row r="119" spans="1:4" x14ac:dyDescent="0.25">
      <c r="A119" s="162"/>
      <c r="B119" s="162"/>
      <c r="C119" s="162"/>
      <c r="D119" s="162"/>
    </row>
    <row r="120" spans="1:4" x14ac:dyDescent="0.25">
      <c r="A120" s="162"/>
      <c r="B120" s="162"/>
      <c r="C120" s="162"/>
      <c r="D120" s="162"/>
    </row>
    <row r="121" spans="1:4" x14ac:dyDescent="0.25">
      <c r="A121" s="162"/>
      <c r="B121" s="162"/>
      <c r="C121" s="162"/>
      <c r="D121" s="162"/>
    </row>
    <row r="122" spans="1:4" x14ac:dyDescent="0.25">
      <c r="A122" s="162"/>
      <c r="B122" s="162"/>
      <c r="C122" s="162"/>
      <c r="D122" s="162"/>
    </row>
    <row r="123" spans="1:4" x14ac:dyDescent="0.25">
      <c r="A123" s="162"/>
      <c r="B123" s="162"/>
      <c r="C123" s="162"/>
      <c r="D123" s="162"/>
    </row>
    <row r="124" spans="1:4" x14ac:dyDescent="0.25">
      <c r="A124" s="162"/>
      <c r="B124" s="162"/>
      <c r="C124" s="162"/>
      <c r="D124" s="162"/>
    </row>
    <row r="125" spans="1:4" x14ac:dyDescent="0.25">
      <c r="A125" s="162"/>
      <c r="B125" s="162"/>
      <c r="C125" s="162"/>
      <c r="D125" s="162"/>
    </row>
  </sheetData>
  <mergeCells count="1">
    <mergeCell ref="J6:L7"/>
  </mergeCells>
  <pageMargins left="0.7" right="0.7" top="0.75" bottom="0.75" header="0.3" footer="0.3"/>
  <pageSetup orientation="portrait" horizontalDpi="30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AB294"/>
  <sheetViews>
    <sheetView topLeftCell="M218" zoomScale="115" zoomScaleNormal="115" workbookViewId="0">
      <selection activeCell="S235" sqref="S235"/>
    </sheetView>
  </sheetViews>
  <sheetFormatPr defaultColWidth="14.7109375" defaultRowHeight="11.25" x14ac:dyDescent="0.2"/>
  <cols>
    <col min="1" max="9" width="14.7109375" style="86"/>
    <col min="10" max="10" width="14.7109375" style="87"/>
    <col min="11" max="16384" width="14.7109375" style="86"/>
  </cols>
  <sheetData>
    <row r="1" spans="1:28" s="80" customFormat="1" ht="99.95" customHeight="1" x14ac:dyDescent="0.2">
      <c r="B1" s="81" t="s">
        <v>296</v>
      </c>
      <c r="C1" s="81" t="s">
        <v>297</v>
      </c>
      <c r="D1" s="81" t="s">
        <v>298</v>
      </c>
      <c r="E1" s="81" t="s">
        <v>299</v>
      </c>
      <c r="F1" s="81" t="s">
        <v>300</v>
      </c>
      <c r="G1" s="81" t="s">
        <v>301</v>
      </c>
      <c r="H1" s="81" t="s">
        <v>302</v>
      </c>
      <c r="I1" s="81" t="s">
        <v>303</v>
      </c>
      <c r="J1" s="82" t="s">
        <v>304</v>
      </c>
      <c r="K1" s="81" t="s">
        <v>305</v>
      </c>
      <c r="L1" s="81" t="s">
        <v>306</v>
      </c>
      <c r="M1" s="81" t="s">
        <v>307</v>
      </c>
      <c r="N1" s="81" t="s">
        <v>308</v>
      </c>
      <c r="O1" s="81" t="s">
        <v>309</v>
      </c>
      <c r="P1" s="81" t="s">
        <v>310</v>
      </c>
      <c r="Q1" s="81" t="s">
        <v>311</v>
      </c>
      <c r="R1" s="81" t="s">
        <v>312</v>
      </c>
      <c r="S1" s="81" t="s">
        <v>313</v>
      </c>
      <c r="T1" s="81" t="s">
        <v>314</v>
      </c>
      <c r="U1" s="81" t="s">
        <v>315</v>
      </c>
      <c r="V1" s="81" t="s">
        <v>316</v>
      </c>
      <c r="W1" s="81" t="s">
        <v>317</v>
      </c>
      <c r="X1" s="81" t="s">
        <v>318</v>
      </c>
      <c r="Y1" s="81" t="s">
        <v>319</v>
      </c>
      <c r="Z1" s="81" t="s">
        <v>320</v>
      </c>
      <c r="AA1" s="81" t="s">
        <v>321</v>
      </c>
      <c r="AB1" s="81" t="s">
        <v>322</v>
      </c>
    </row>
    <row r="2" spans="1:28" x14ac:dyDescent="0.2">
      <c r="A2" s="83" t="s">
        <v>323</v>
      </c>
      <c r="B2" s="84" t="s">
        <v>324</v>
      </c>
      <c r="C2" s="84" t="s">
        <v>324</v>
      </c>
      <c r="D2" s="84" t="s">
        <v>324</v>
      </c>
      <c r="E2" s="84" t="s">
        <v>324</v>
      </c>
      <c r="F2" s="84" t="s">
        <v>324</v>
      </c>
      <c r="G2" s="84" t="s">
        <v>324</v>
      </c>
      <c r="H2" s="84" t="s">
        <v>324</v>
      </c>
      <c r="I2" s="84" t="s">
        <v>324</v>
      </c>
      <c r="J2" s="85" t="s">
        <v>324</v>
      </c>
      <c r="K2" s="84" t="s">
        <v>325</v>
      </c>
      <c r="L2" s="84" t="s">
        <v>325</v>
      </c>
      <c r="M2" s="84" t="s">
        <v>325</v>
      </c>
      <c r="N2" s="84" t="s">
        <v>325</v>
      </c>
      <c r="O2" s="84" t="s">
        <v>325</v>
      </c>
      <c r="P2" s="84" t="s">
        <v>325</v>
      </c>
      <c r="Q2" s="84" t="s">
        <v>325</v>
      </c>
      <c r="R2" s="84" t="s">
        <v>325</v>
      </c>
      <c r="S2" s="84" t="s">
        <v>325</v>
      </c>
      <c r="T2" s="84" t="s">
        <v>325</v>
      </c>
      <c r="U2" s="84" t="s">
        <v>325</v>
      </c>
      <c r="V2" s="84" t="s">
        <v>325</v>
      </c>
      <c r="W2" s="84" t="s">
        <v>325</v>
      </c>
      <c r="X2" s="84" t="s">
        <v>325</v>
      </c>
      <c r="Y2" s="84" t="s">
        <v>325</v>
      </c>
      <c r="Z2" s="84" t="s">
        <v>325</v>
      </c>
      <c r="AA2" s="84" t="s">
        <v>325</v>
      </c>
      <c r="AB2" s="84" t="s">
        <v>325</v>
      </c>
    </row>
    <row r="3" spans="1:28" x14ac:dyDescent="0.2">
      <c r="A3" s="83" t="s">
        <v>326</v>
      </c>
      <c r="B3" s="84" t="s">
        <v>327</v>
      </c>
      <c r="C3" s="84" t="s">
        <v>327</v>
      </c>
      <c r="D3" s="84" t="s">
        <v>327</v>
      </c>
      <c r="E3" s="84" t="s">
        <v>327</v>
      </c>
      <c r="F3" s="84" t="s">
        <v>327</v>
      </c>
      <c r="G3" s="84" t="s">
        <v>327</v>
      </c>
      <c r="H3" s="84" t="s">
        <v>327</v>
      </c>
      <c r="I3" s="84" t="s">
        <v>327</v>
      </c>
      <c r="J3" s="85" t="s">
        <v>327</v>
      </c>
      <c r="K3" s="84" t="s">
        <v>327</v>
      </c>
      <c r="L3" s="84" t="s">
        <v>327</v>
      </c>
      <c r="M3" s="84" t="s">
        <v>327</v>
      </c>
      <c r="N3" s="84" t="s">
        <v>327</v>
      </c>
      <c r="O3" s="84" t="s">
        <v>327</v>
      </c>
      <c r="P3" s="84" t="s">
        <v>327</v>
      </c>
      <c r="Q3" s="84" t="s">
        <v>327</v>
      </c>
      <c r="R3" s="84" t="s">
        <v>327</v>
      </c>
      <c r="S3" s="84" t="s">
        <v>327</v>
      </c>
      <c r="T3" s="84" t="s">
        <v>327</v>
      </c>
      <c r="U3" s="84" t="s">
        <v>327</v>
      </c>
      <c r="V3" s="84" t="s">
        <v>327</v>
      </c>
      <c r="W3" s="84" t="s">
        <v>327</v>
      </c>
      <c r="X3" s="84" t="s">
        <v>327</v>
      </c>
      <c r="Y3" s="84" t="s">
        <v>327</v>
      </c>
      <c r="Z3" s="84" t="s">
        <v>327</v>
      </c>
      <c r="AA3" s="84" t="s">
        <v>327</v>
      </c>
      <c r="AB3" s="84" t="s">
        <v>327</v>
      </c>
    </row>
    <row r="4" spans="1:28" x14ac:dyDescent="0.2">
      <c r="A4" s="83" t="s">
        <v>328</v>
      </c>
      <c r="B4" s="84" t="s">
        <v>329</v>
      </c>
      <c r="C4" s="84" t="s">
        <v>329</v>
      </c>
      <c r="D4" s="84" t="s">
        <v>329</v>
      </c>
      <c r="E4" s="84" t="s">
        <v>329</v>
      </c>
      <c r="F4" s="84" t="s">
        <v>329</v>
      </c>
      <c r="G4" s="84" t="s">
        <v>329</v>
      </c>
      <c r="H4" s="84" t="s">
        <v>329</v>
      </c>
      <c r="I4" s="84" t="s">
        <v>329</v>
      </c>
      <c r="J4" s="85" t="s">
        <v>329</v>
      </c>
      <c r="K4" s="84" t="s">
        <v>330</v>
      </c>
      <c r="L4" s="84" t="s">
        <v>330</v>
      </c>
      <c r="M4" s="84" t="s">
        <v>330</v>
      </c>
      <c r="N4" s="84" t="s">
        <v>330</v>
      </c>
      <c r="O4" s="84" t="s">
        <v>330</v>
      </c>
      <c r="P4" s="84" t="s">
        <v>330</v>
      </c>
      <c r="Q4" s="84" t="s">
        <v>330</v>
      </c>
      <c r="R4" s="84" t="s">
        <v>330</v>
      </c>
      <c r="S4" s="84" t="s">
        <v>330</v>
      </c>
      <c r="T4" s="84" t="s">
        <v>330</v>
      </c>
      <c r="U4" s="84" t="s">
        <v>330</v>
      </c>
      <c r="V4" s="84" t="s">
        <v>330</v>
      </c>
      <c r="W4" s="84" t="s">
        <v>330</v>
      </c>
      <c r="X4" s="84" t="s">
        <v>330</v>
      </c>
      <c r="Y4" s="84" t="s">
        <v>330</v>
      </c>
      <c r="Z4" s="84" t="s">
        <v>330</v>
      </c>
      <c r="AA4" s="84" t="s">
        <v>330</v>
      </c>
      <c r="AB4" s="84" t="s">
        <v>330</v>
      </c>
    </row>
    <row r="5" spans="1:28" x14ac:dyDescent="0.2">
      <c r="A5" s="83" t="s">
        <v>331</v>
      </c>
      <c r="B5" s="84" t="s">
        <v>332</v>
      </c>
      <c r="C5" s="84" t="s">
        <v>332</v>
      </c>
      <c r="D5" s="84" t="s">
        <v>332</v>
      </c>
      <c r="E5" s="84" t="s">
        <v>332</v>
      </c>
      <c r="F5" s="84" t="s">
        <v>332</v>
      </c>
      <c r="G5" s="84" t="s">
        <v>332</v>
      </c>
      <c r="H5" s="84" t="s">
        <v>332</v>
      </c>
      <c r="I5" s="84" t="s">
        <v>332</v>
      </c>
      <c r="J5" s="85" t="s">
        <v>332</v>
      </c>
      <c r="K5" s="84" t="s">
        <v>332</v>
      </c>
      <c r="L5" s="84" t="s">
        <v>332</v>
      </c>
      <c r="M5" s="84" t="s">
        <v>332</v>
      </c>
      <c r="N5" s="84" t="s">
        <v>332</v>
      </c>
      <c r="O5" s="84" t="s">
        <v>332</v>
      </c>
      <c r="P5" s="84" t="s">
        <v>332</v>
      </c>
      <c r="Q5" s="84" t="s">
        <v>332</v>
      </c>
      <c r="R5" s="84" t="s">
        <v>332</v>
      </c>
      <c r="S5" s="84" t="s">
        <v>332</v>
      </c>
      <c r="T5" s="84" t="s">
        <v>332</v>
      </c>
      <c r="U5" s="84" t="s">
        <v>332</v>
      </c>
      <c r="V5" s="84" t="s">
        <v>332</v>
      </c>
      <c r="W5" s="84" t="s">
        <v>332</v>
      </c>
      <c r="X5" s="84" t="s">
        <v>332</v>
      </c>
      <c r="Y5" s="84" t="s">
        <v>332</v>
      </c>
      <c r="Z5" s="84" t="s">
        <v>332</v>
      </c>
      <c r="AA5" s="84" t="s">
        <v>332</v>
      </c>
      <c r="AB5" s="84" t="s">
        <v>332</v>
      </c>
    </row>
    <row r="6" spans="1:28" x14ac:dyDescent="0.2">
      <c r="A6" s="83" t="s">
        <v>333</v>
      </c>
      <c r="B6" s="86">
        <v>3</v>
      </c>
      <c r="C6" s="86">
        <v>3</v>
      </c>
      <c r="D6" s="86">
        <v>3</v>
      </c>
      <c r="E6" s="86">
        <v>3</v>
      </c>
      <c r="F6" s="86">
        <v>3</v>
      </c>
      <c r="G6" s="86">
        <v>3</v>
      </c>
      <c r="H6" s="86">
        <v>3</v>
      </c>
      <c r="I6" s="86">
        <v>3</v>
      </c>
      <c r="J6" s="87">
        <v>3</v>
      </c>
      <c r="K6" s="86">
        <v>3</v>
      </c>
      <c r="L6" s="86">
        <v>3</v>
      </c>
      <c r="M6" s="86">
        <v>3</v>
      </c>
      <c r="N6" s="86">
        <v>3</v>
      </c>
      <c r="O6" s="86">
        <v>3</v>
      </c>
      <c r="P6" s="86">
        <v>3</v>
      </c>
      <c r="Q6" s="86">
        <v>3</v>
      </c>
      <c r="R6" s="86">
        <v>3</v>
      </c>
      <c r="S6" s="86">
        <v>3</v>
      </c>
      <c r="T6" s="86">
        <v>3</v>
      </c>
      <c r="U6" s="86">
        <v>3</v>
      </c>
      <c r="V6" s="86">
        <v>3</v>
      </c>
      <c r="W6" s="86">
        <v>3</v>
      </c>
      <c r="X6" s="86">
        <v>3</v>
      </c>
      <c r="Y6" s="86">
        <v>3</v>
      </c>
      <c r="Z6" s="86">
        <v>3</v>
      </c>
      <c r="AA6" s="86">
        <v>3</v>
      </c>
      <c r="AB6" s="86">
        <v>3</v>
      </c>
    </row>
    <row r="7" spans="1:28" s="89" customFormat="1" x14ac:dyDescent="0.2">
      <c r="A7" s="88" t="s">
        <v>334</v>
      </c>
      <c r="B7" s="89">
        <v>17777</v>
      </c>
      <c r="C7" s="89">
        <v>17777</v>
      </c>
      <c r="D7" s="89">
        <v>17777</v>
      </c>
      <c r="E7" s="89">
        <v>17777</v>
      </c>
      <c r="F7" s="89">
        <v>17777</v>
      </c>
      <c r="G7" s="89">
        <v>17777</v>
      </c>
      <c r="H7" s="89">
        <v>29465</v>
      </c>
      <c r="I7" s="89">
        <v>17777</v>
      </c>
      <c r="J7" s="90">
        <v>17777</v>
      </c>
      <c r="K7" s="89">
        <v>18142</v>
      </c>
      <c r="L7" s="89">
        <v>18142</v>
      </c>
      <c r="M7" s="89">
        <v>18142</v>
      </c>
      <c r="N7" s="89">
        <v>18142</v>
      </c>
      <c r="O7" s="89">
        <v>18142</v>
      </c>
      <c r="P7" s="89">
        <v>18142</v>
      </c>
      <c r="Q7" s="89">
        <v>29830</v>
      </c>
      <c r="R7" s="89">
        <v>18142</v>
      </c>
      <c r="S7" s="89">
        <v>18142</v>
      </c>
      <c r="T7" s="89">
        <v>17868</v>
      </c>
      <c r="U7" s="89">
        <v>17868</v>
      </c>
      <c r="V7" s="89">
        <v>17868</v>
      </c>
      <c r="W7" s="89">
        <v>17868</v>
      </c>
      <c r="X7" s="89">
        <v>17868</v>
      </c>
      <c r="Y7" s="89">
        <v>17868</v>
      </c>
      <c r="Z7" s="89">
        <v>29556</v>
      </c>
      <c r="AA7" s="89">
        <v>17868</v>
      </c>
      <c r="AB7" s="89">
        <v>17868</v>
      </c>
    </row>
    <row r="8" spans="1:28" s="89" customFormat="1" x14ac:dyDescent="0.2">
      <c r="A8" s="88" t="s">
        <v>335</v>
      </c>
      <c r="B8" s="89">
        <v>43617</v>
      </c>
      <c r="C8" s="89">
        <v>43617</v>
      </c>
      <c r="D8" s="89">
        <v>43617</v>
      </c>
      <c r="E8" s="89">
        <v>43617</v>
      </c>
      <c r="F8" s="89">
        <v>43617</v>
      </c>
      <c r="G8" s="89">
        <v>43617</v>
      </c>
      <c r="H8" s="89">
        <v>43617</v>
      </c>
      <c r="I8" s="89">
        <v>43617</v>
      </c>
      <c r="J8" s="90">
        <v>43617</v>
      </c>
      <c r="K8" s="89">
        <v>43617</v>
      </c>
      <c r="L8" s="89">
        <v>43617</v>
      </c>
      <c r="M8" s="89">
        <v>43617</v>
      </c>
      <c r="N8" s="89">
        <v>43617</v>
      </c>
      <c r="O8" s="89">
        <v>43617</v>
      </c>
      <c r="P8" s="89">
        <v>43617</v>
      </c>
      <c r="Q8" s="89">
        <v>43617</v>
      </c>
      <c r="R8" s="89">
        <v>43617</v>
      </c>
      <c r="S8" s="89">
        <v>43617</v>
      </c>
      <c r="T8" s="89">
        <v>43617</v>
      </c>
      <c r="U8" s="89">
        <v>43617</v>
      </c>
      <c r="V8" s="89">
        <v>43617</v>
      </c>
      <c r="W8" s="89">
        <v>43617</v>
      </c>
      <c r="X8" s="89">
        <v>43617</v>
      </c>
      <c r="Y8" s="89">
        <v>43617</v>
      </c>
      <c r="Z8" s="89">
        <v>43617</v>
      </c>
      <c r="AA8" s="89">
        <v>43617</v>
      </c>
      <c r="AB8" s="89">
        <v>43617</v>
      </c>
    </row>
    <row r="9" spans="1:28" x14ac:dyDescent="0.2">
      <c r="A9" s="83" t="s">
        <v>336</v>
      </c>
      <c r="B9" s="86">
        <v>284</v>
      </c>
      <c r="C9" s="86">
        <v>284</v>
      </c>
      <c r="D9" s="86">
        <v>284</v>
      </c>
      <c r="E9" s="86">
        <v>284</v>
      </c>
      <c r="F9" s="86">
        <v>284</v>
      </c>
      <c r="G9" s="86">
        <v>284</v>
      </c>
      <c r="H9" s="86">
        <v>156</v>
      </c>
      <c r="I9" s="86">
        <v>284</v>
      </c>
      <c r="J9" s="87">
        <v>284</v>
      </c>
      <c r="K9" s="86">
        <v>280</v>
      </c>
      <c r="L9" s="86">
        <v>280</v>
      </c>
      <c r="M9" s="86">
        <v>280</v>
      </c>
      <c r="N9" s="86">
        <v>280</v>
      </c>
      <c r="O9" s="86">
        <v>280</v>
      </c>
      <c r="P9" s="86">
        <v>280</v>
      </c>
      <c r="Q9" s="86">
        <v>152</v>
      </c>
      <c r="R9" s="86">
        <v>280</v>
      </c>
      <c r="S9" s="86">
        <v>280</v>
      </c>
      <c r="T9" s="86">
        <v>283</v>
      </c>
      <c r="U9" s="86">
        <v>283</v>
      </c>
      <c r="V9" s="86">
        <v>283</v>
      </c>
      <c r="W9" s="86">
        <v>283</v>
      </c>
      <c r="X9" s="86">
        <v>283</v>
      </c>
      <c r="Y9" s="86">
        <v>283</v>
      </c>
      <c r="Z9" s="86">
        <v>155</v>
      </c>
      <c r="AA9" s="86">
        <v>283</v>
      </c>
      <c r="AB9" s="86">
        <v>283</v>
      </c>
    </row>
    <row r="10" spans="1:28" x14ac:dyDescent="0.2">
      <c r="A10" s="83" t="s">
        <v>337</v>
      </c>
      <c r="B10" s="84" t="s">
        <v>338</v>
      </c>
      <c r="C10" s="84" t="s">
        <v>339</v>
      </c>
      <c r="D10" s="84" t="s">
        <v>340</v>
      </c>
      <c r="E10" s="84" t="s">
        <v>341</v>
      </c>
      <c r="F10" s="84" t="s">
        <v>342</v>
      </c>
      <c r="G10" s="84" t="s">
        <v>343</v>
      </c>
      <c r="H10" s="84" t="s">
        <v>344</v>
      </c>
      <c r="I10" s="84" t="s">
        <v>345</v>
      </c>
      <c r="J10" s="85" t="s">
        <v>346</v>
      </c>
      <c r="K10" s="84" t="s">
        <v>347</v>
      </c>
      <c r="L10" s="84" t="s">
        <v>348</v>
      </c>
      <c r="M10" s="84" t="s">
        <v>349</v>
      </c>
      <c r="N10" s="84" t="s">
        <v>350</v>
      </c>
      <c r="O10" s="84" t="s">
        <v>351</v>
      </c>
      <c r="P10" s="84" t="s">
        <v>352</v>
      </c>
      <c r="Q10" s="84" t="s">
        <v>353</v>
      </c>
      <c r="R10" s="84" t="s">
        <v>354</v>
      </c>
      <c r="S10" s="84" t="s">
        <v>355</v>
      </c>
      <c r="T10" s="84" t="s">
        <v>356</v>
      </c>
      <c r="U10" s="84" t="s">
        <v>357</v>
      </c>
      <c r="V10" s="84" t="s">
        <v>358</v>
      </c>
      <c r="W10" s="84" t="s">
        <v>359</v>
      </c>
      <c r="X10" s="84" t="s">
        <v>360</v>
      </c>
      <c r="Y10" s="84" t="s">
        <v>361</v>
      </c>
      <c r="Z10" s="84" t="s">
        <v>362</v>
      </c>
      <c r="AA10" s="84" t="s">
        <v>363</v>
      </c>
      <c r="AB10" s="84" t="s">
        <v>364</v>
      </c>
    </row>
    <row r="11" spans="1:28" x14ac:dyDescent="0.2">
      <c r="A11" s="12">
        <v>17777</v>
      </c>
      <c r="B11" s="10">
        <v>3.7</v>
      </c>
      <c r="C11" s="10">
        <v>3.8</v>
      </c>
      <c r="D11" s="10">
        <v>3.7</v>
      </c>
      <c r="E11" s="10">
        <v>3.8</v>
      </c>
      <c r="F11" s="10">
        <v>3.7</v>
      </c>
      <c r="G11" s="10">
        <v>3.8</v>
      </c>
      <c r="I11" s="10">
        <v>3.9</v>
      </c>
      <c r="J11" s="91">
        <v>3.7</v>
      </c>
    </row>
    <row r="12" spans="1:28" x14ac:dyDescent="0.2">
      <c r="A12" s="12">
        <v>17868</v>
      </c>
      <c r="B12" s="10">
        <v>3.7</v>
      </c>
      <c r="C12" s="10">
        <v>3.8</v>
      </c>
      <c r="D12" s="10">
        <v>3.7</v>
      </c>
      <c r="E12" s="10">
        <v>3.9</v>
      </c>
      <c r="F12" s="10">
        <v>3.8</v>
      </c>
      <c r="G12" s="10">
        <v>3.9</v>
      </c>
      <c r="I12" s="10">
        <v>4.0999999999999996</v>
      </c>
      <c r="J12" s="91">
        <v>3.8</v>
      </c>
      <c r="T12" s="10">
        <v>0</v>
      </c>
      <c r="U12" s="10">
        <v>0</v>
      </c>
      <c r="V12" s="10">
        <v>0</v>
      </c>
      <c r="W12" s="10">
        <v>2.6</v>
      </c>
      <c r="X12" s="10">
        <v>2.7</v>
      </c>
      <c r="Y12" s="10">
        <v>2.6</v>
      </c>
      <c r="AA12" s="10">
        <v>5.0999999999999996</v>
      </c>
      <c r="AB12" s="10">
        <v>2.7</v>
      </c>
    </row>
    <row r="13" spans="1:28" x14ac:dyDescent="0.2">
      <c r="A13" s="12">
        <v>17958</v>
      </c>
      <c r="B13" s="10">
        <v>3.9</v>
      </c>
      <c r="C13" s="10">
        <v>3.9</v>
      </c>
      <c r="D13" s="10">
        <v>3.8</v>
      </c>
      <c r="E13" s="10">
        <v>4</v>
      </c>
      <c r="F13" s="10">
        <v>3.9</v>
      </c>
      <c r="G13" s="10">
        <v>4</v>
      </c>
      <c r="I13" s="10">
        <v>4.0999999999999996</v>
      </c>
      <c r="J13" s="91">
        <v>3.9</v>
      </c>
      <c r="T13" s="10">
        <v>5.4</v>
      </c>
      <c r="U13" s="10">
        <v>2.6</v>
      </c>
      <c r="V13" s="10">
        <v>2.7</v>
      </c>
      <c r="W13" s="10">
        <v>2.6</v>
      </c>
      <c r="X13" s="10">
        <v>2.6</v>
      </c>
      <c r="Y13" s="10">
        <v>2.6</v>
      </c>
      <c r="AA13" s="10">
        <v>0</v>
      </c>
      <c r="AB13" s="10">
        <v>2.6</v>
      </c>
    </row>
    <row r="14" spans="1:28" x14ac:dyDescent="0.2">
      <c r="A14" s="12">
        <v>18050</v>
      </c>
      <c r="B14" s="10">
        <v>3.9</v>
      </c>
      <c r="C14" s="10">
        <v>4</v>
      </c>
      <c r="D14" s="10">
        <v>3.9</v>
      </c>
      <c r="E14" s="10">
        <v>4</v>
      </c>
      <c r="F14" s="10">
        <v>4</v>
      </c>
      <c r="G14" s="10">
        <v>4.0999999999999996</v>
      </c>
      <c r="I14" s="10">
        <v>4.2</v>
      </c>
      <c r="J14" s="91">
        <v>4</v>
      </c>
      <c r="T14" s="10">
        <v>0</v>
      </c>
      <c r="U14" s="10">
        <v>2.6</v>
      </c>
      <c r="V14" s="10">
        <v>2.6</v>
      </c>
      <c r="W14" s="10">
        <v>0</v>
      </c>
      <c r="X14" s="10">
        <v>2.6</v>
      </c>
      <c r="Y14" s="10">
        <v>2.5</v>
      </c>
      <c r="AA14" s="10">
        <v>2.4</v>
      </c>
      <c r="AB14" s="10">
        <v>2.6</v>
      </c>
    </row>
    <row r="15" spans="1:28" x14ac:dyDescent="0.2">
      <c r="A15" s="12">
        <v>18142</v>
      </c>
      <c r="B15" s="10">
        <v>4</v>
      </c>
      <c r="C15" s="10">
        <v>4.0999999999999996</v>
      </c>
      <c r="D15" s="10">
        <v>4</v>
      </c>
      <c r="E15" s="10">
        <v>4.0999999999999996</v>
      </c>
      <c r="F15" s="10">
        <v>4.0999999999999996</v>
      </c>
      <c r="G15" s="10">
        <v>4.0999999999999996</v>
      </c>
      <c r="I15" s="10">
        <v>4.3</v>
      </c>
      <c r="J15" s="91">
        <v>4.0999999999999996</v>
      </c>
      <c r="K15" s="10">
        <v>8.1</v>
      </c>
      <c r="L15" s="10">
        <v>7.9</v>
      </c>
      <c r="M15" s="10">
        <v>8.1</v>
      </c>
      <c r="N15" s="10">
        <v>7.9</v>
      </c>
      <c r="O15" s="10">
        <v>10.8</v>
      </c>
      <c r="P15" s="10">
        <v>7.9</v>
      </c>
      <c r="R15" s="10">
        <v>10.3</v>
      </c>
      <c r="S15" s="10">
        <v>10.8</v>
      </c>
      <c r="T15" s="10">
        <v>2.6</v>
      </c>
      <c r="U15" s="10">
        <v>2.5</v>
      </c>
      <c r="V15" s="10">
        <v>2.6</v>
      </c>
      <c r="W15" s="10">
        <v>2.5</v>
      </c>
      <c r="X15" s="10">
        <v>2.5</v>
      </c>
      <c r="Y15" s="10">
        <v>0</v>
      </c>
      <c r="AA15" s="10">
        <v>2.4</v>
      </c>
      <c r="AB15" s="10">
        <v>2.5</v>
      </c>
    </row>
    <row r="16" spans="1:28" x14ac:dyDescent="0.2">
      <c r="A16" s="12">
        <v>18233</v>
      </c>
      <c r="B16" s="10">
        <v>4.0999999999999996</v>
      </c>
      <c r="C16" s="10">
        <v>4.2</v>
      </c>
      <c r="D16" s="10">
        <v>4.0999999999999996</v>
      </c>
      <c r="E16" s="10">
        <v>4.0999999999999996</v>
      </c>
      <c r="F16" s="10">
        <v>4.2</v>
      </c>
      <c r="G16" s="10">
        <v>4.2</v>
      </c>
      <c r="I16" s="10">
        <v>4.3</v>
      </c>
      <c r="J16" s="91">
        <v>4.0999999999999996</v>
      </c>
      <c r="K16" s="10">
        <v>10.8</v>
      </c>
      <c r="L16" s="10">
        <v>10.5</v>
      </c>
      <c r="M16" s="10">
        <v>10.8</v>
      </c>
      <c r="N16" s="10">
        <v>5.0999999999999996</v>
      </c>
      <c r="O16" s="10">
        <v>10.5</v>
      </c>
      <c r="P16" s="10">
        <v>7.7</v>
      </c>
      <c r="R16" s="10">
        <v>4.9000000000000004</v>
      </c>
      <c r="S16" s="10">
        <v>7.9</v>
      </c>
      <c r="T16" s="10">
        <v>2.5</v>
      </c>
      <c r="U16" s="10">
        <v>2.4</v>
      </c>
      <c r="V16" s="10">
        <v>2.5</v>
      </c>
      <c r="W16" s="10">
        <v>0</v>
      </c>
      <c r="X16" s="10">
        <v>2.4</v>
      </c>
      <c r="Y16" s="10">
        <v>2.4</v>
      </c>
      <c r="AA16" s="10">
        <v>0</v>
      </c>
      <c r="AB16" s="10">
        <v>0</v>
      </c>
    </row>
    <row r="17" spans="1:28" x14ac:dyDescent="0.2">
      <c r="A17" s="12">
        <v>18323</v>
      </c>
      <c r="B17" s="10">
        <v>4.0999999999999996</v>
      </c>
      <c r="C17" s="10">
        <v>4.3</v>
      </c>
      <c r="D17" s="10">
        <v>4.0999999999999996</v>
      </c>
      <c r="E17" s="10">
        <v>4.2</v>
      </c>
      <c r="F17" s="10">
        <v>4.2</v>
      </c>
      <c r="G17" s="10">
        <v>4.2</v>
      </c>
      <c r="I17" s="10">
        <v>4.4000000000000004</v>
      </c>
      <c r="J17" s="91">
        <v>4.2</v>
      </c>
      <c r="K17" s="10">
        <v>5.0999999999999996</v>
      </c>
      <c r="L17" s="10">
        <v>10.3</v>
      </c>
      <c r="M17" s="10">
        <v>7.9</v>
      </c>
      <c r="N17" s="10">
        <v>5</v>
      </c>
      <c r="O17" s="10">
        <v>7.7</v>
      </c>
      <c r="P17" s="10">
        <v>5</v>
      </c>
      <c r="R17" s="10">
        <v>7.3</v>
      </c>
      <c r="S17" s="10">
        <v>7.7</v>
      </c>
      <c r="T17" s="10">
        <v>0</v>
      </c>
      <c r="U17" s="10">
        <v>2.4</v>
      </c>
      <c r="V17" s="10">
        <v>0</v>
      </c>
      <c r="W17" s="10">
        <v>2.4</v>
      </c>
      <c r="X17" s="10">
        <v>0</v>
      </c>
      <c r="Y17" s="10">
        <v>0</v>
      </c>
      <c r="AA17" s="10">
        <v>2.2999999999999998</v>
      </c>
      <c r="AB17" s="10">
        <v>2.4</v>
      </c>
    </row>
    <row r="18" spans="1:28" x14ac:dyDescent="0.2">
      <c r="A18" s="12">
        <v>18415</v>
      </c>
      <c r="B18" s="10">
        <v>4.3</v>
      </c>
      <c r="C18" s="10">
        <v>4.4000000000000004</v>
      </c>
      <c r="D18" s="10">
        <v>4.2</v>
      </c>
      <c r="E18" s="10">
        <v>4.4000000000000004</v>
      </c>
      <c r="F18" s="10">
        <v>4.4000000000000004</v>
      </c>
      <c r="G18" s="10">
        <v>4.3</v>
      </c>
      <c r="I18" s="10">
        <v>4.5999999999999996</v>
      </c>
      <c r="J18" s="91">
        <v>4.3</v>
      </c>
      <c r="K18" s="10">
        <v>10.3</v>
      </c>
      <c r="L18" s="10">
        <v>10</v>
      </c>
      <c r="M18" s="10">
        <v>7.7</v>
      </c>
      <c r="N18" s="10">
        <v>10</v>
      </c>
      <c r="O18" s="10">
        <v>10</v>
      </c>
      <c r="P18" s="10">
        <v>4.9000000000000004</v>
      </c>
      <c r="R18" s="10">
        <v>9.5</v>
      </c>
      <c r="S18" s="10">
        <v>7.5</v>
      </c>
      <c r="T18" s="10">
        <v>4.9000000000000004</v>
      </c>
      <c r="U18" s="10">
        <v>2.2999999999999998</v>
      </c>
      <c r="V18" s="10">
        <v>2.4</v>
      </c>
      <c r="W18" s="10">
        <v>4.8</v>
      </c>
      <c r="X18" s="10">
        <v>4.8</v>
      </c>
      <c r="Y18" s="10">
        <v>2.4</v>
      </c>
      <c r="AA18" s="10">
        <v>4.5</v>
      </c>
      <c r="AB18" s="10">
        <v>2.4</v>
      </c>
    </row>
    <row r="19" spans="1:28" x14ac:dyDescent="0.2">
      <c r="A19" s="12">
        <v>18507</v>
      </c>
      <c r="B19" s="10">
        <v>4.4000000000000004</v>
      </c>
      <c r="C19" s="10">
        <v>4.5</v>
      </c>
      <c r="D19" s="10">
        <v>4.3</v>
      </c>
      <c r="E19" s="10">
        <v>4.4000000000000004</v>
      </c>
      <c r="F19" s="10">
        <v>4.5</v>
      </c>
      <c r="G19" s="10">
        <v>4.4000000000000004</v>
      </c>
      <c r="I19" s="10">
        <v>4.7</v>
      </c>
      <c r="J19" s="91">
        <v>4.4000000000000004</v>
      </c>
      <c r="K19" s="10">
        <v>10</v>
      </c>
      <c r="L19" s="10">
        <v>9.8000000000000007</v>
      </c>
      <c r="M19" s="10">
        <v>7.5</v>
      </c>
      <c r="N19" s="10">
        <v>7.3</v>
      </c>
      <c r="O19" s="10">
        <v>9.8000000000000007</v>
      </c>
      <c r="P19" s="10">
        <v>7.3</v>
      </c>
      <c r="R19" s="10">
        <v>9.3000000000000007</v>
      </c>
      <c r="S19" s="10">
        <v>7.3</v>
      </c>
      <c r="T19" s="10">
        <v>2.2999999999999998</v>
      </c>
      <c r="U19" s="10">
        <v>2.2999999999999998</v>
      </c>
      <c r="V19" s="10">
        <v>2.4</v>
      </c>
      <c r="W19" s="10">
        <v>0</v>
      </c>
      <c r="X19" s="10">
        <v>2.2999999999999998</v>
      </c>
      <c r="Y19" s="10">
        <v>2.2999999999999998</v>
      </c>
      <c r="AA19" s="10">
        <v>2.2000000000000002</v>
      </c>
      <c r="AB19" s="10">
        <v>2.2999999999999998</v>
      </c>
    </row>
    <row r="20" spans="1:28" x14ac:dyDescent="0.2">
      <c r="A20" s="12">
        <v>18598</v>
      </c>
      <c r="B20" s="10">
        <v>4.5999999999999996</v>
      </c>
      <c r="C20" s="10">
        <v>4.5999999999999996</v>
      </c>
      <c r="D20" s="10">
        <v>4.4000000000000004</v>
      </c>
      <c r="E20" s="10">
        <v>4.5999999999999996</v>
      </c>
      <c r="F20" s="10">
        <v>4.5999999999999996</v>
      </c>
      <c r="G20" s="10">
        <v>4.5</v>
      </c>
      <c r="I20" s="10">
        <v>4.8</v>
      </c>
      <c r="J20" s="91">
        <v>4.5999999999999996</v>
      </c>
      <c r="K20" s="10">
        <v>12.2</v>
      </c>
      <c r="L20" s="10">
        <v>9.5</v>
      </c>
      <c r="M20" s="10">
        <v>7.3</v>
      </c>
      <c r="N20" s="10">
        <v>12.2</v>
      </c>
      <c r="O20" s="10">
        <v>9.5</v>
      </c>
      <c r="P20" s="10">
        <v>7.1</v>
      </c>
      <c r="R20" s="10">
        <v>11.6</v>
      </c>
      <c r="S20" s="10">
        <v>12.2</v>
      </c>
      <c r="T20" s="10">
        <v>4.5</v>
      </c>
      <c r="U20" s="10">
        <v>2.2000000000000002</v>
      </c>
      <c r="V20" s="10">
        <v>2.2999999999999998</v>
      </c>
      <c r="W20" s="10">
        <v>4.5</v>
      </c>
      <c r="X20" s="10">
        <v>2.2000000000000002</v>
      </c>
      <c r="Y20" s="10">
        <v>2.2999999999999998</v>
      </c>
      <c r="AA20" s="10">
        <v>2.1</v>
      </c>
      <c r="AB20" s="10">
        <v>4.5</v>
      </c>
    </row>
    <row r="21" spans="1:28" x14ac:dyDescent="0.2">
      <c r="A21" s="12">
        <v>18688</v>
      </c>
      <c r="B21" s="10">
        <v>4.7</v>
      </c>
      <c r="C21" s="10">
        <v>4.9000000000000004</v>
      </c>
      <c r="D21" s="10">
        <v>4.7</v>
      </c>
      <c r="E21" s="10">
        <v>4.8</v>
      </c>
      <c r="F21" s="10">
        <v>4.8</v>
      </c>
      <c r="G21" s="10">
        <v>4.8</v>
      </c>
      <c r="I21" s="10">
        <v>5.0999999999999996</v>
      </c>
      <c r="J21" s="91">
        <v>4.8</v>
      </c>
      <c r="K21" s="10">
        <v>14.6</v>
      </c>
      <c r="L21" s="10">
        <v>14</v>
      </c>
      <c r="M21" s="10">
        <v>14.6</v>
      </c>
      <c r="N21" s="10">
        <v>14.3</v>
      </c>
      <c r="O21" s="10">
        <v>14.3</v>
      </c>
      <c r="P21" s="10">
        <v>14.3</v>
      </c>
      <c r="R21" s="10">
        <v>15.9</v>
      </c>
      <c r="S21" s="10">
        <v>14.3</v>
      </c>
      <c r="T21" s="10">
        <v>2.2000000000000002</v>
      </c>
      <c r="U21" s="10">
        <v>6.5</v>
      </c>
      <c r="V21" s="10">
        <v>6.8</v>
      </c>
      <c r="W21" s="10">
        <v>4.3</v>
      </c>
      <c r="X21" s="10">
        <v>4.3</v>
      </c>
      <c r="Y21" s="10">
        <v>6.7</v>
      </c>
      <c r="AA21" s="10">
        <v>6.3</v>
      </c>
      <c r="AB21" s="10">
        <v>4.3</v>
      </c>
    </row>
    <row r="22" spans="1:28" x14ac:dyDescent="0.2">
      <c r="A22" s="12">
        <v>18780</v>
      </c>
      <c r="B22" s="10">
        <v>5.0999999999999996</v>
      </c>
      <c r="C22" s="10">
        <v>5.0999999999999996</v>
      </c>
      <c r="D22" s="10">
        <v>4.9000000000000004</v>
      </c>
      <c r="E22" s="10">
        <v>5.0999999999999996</v>
      </c>
      <c r="F22" s="10">
        <v>5.0999999999999996</v>
      </c>
      <c r="G22" s="10">
        <v>5.2</v>
      </c>
      <c r="I22" s="10">
        <v>5.4</v>
      </c>
      <c r="J22" s="91">
        <v>5.0999999999999996</v>
      </c>
      <c r="K22" s="10">
        <v>18.600000000000001</v>
      </c>
      <c r="L22" s="10">
        <v>15.9</v>
      </c>
      <c r="M22" s="10">
        <v>16.7</v>
      </c>
      <c r="N22" s="10">
        <v>15.9</v>
      </c>
      <c r="O22" s="10">
        <v>15.9</v>
      </c>
      <c r="P22" s="10">
        <v>20.9</v>
      </c>
      <c r="R22" s="10">
        <v>17.399999999999999</v>
      </c>
      <c r="S22" s="10">
        <v>18.600000000000001</v>
      </c>
      <c r="T22" s="10">
        <v>8.5</v>
      </c>
      <c r="U22" s="10">
        <v>4.0999999999999996</v>
      </c>
      <c r="V22" s="10">
        <v>4.3</v>
      </c>
      <c r="W22" s="10">
        <v>6.3</v>
      </c>
      <c r="X22" s="10">
        <v>6.3</v>
      </c>
      <c r="Y22" s="10">
        <v>8.3000000000000007</v>
      </c>
      <c r="AA22" s="10">
        <v>5.9</v>
      </c>
      <c r="AB22" s="10">
        <v>6.3</v>
      </c>
    </row>
    <row r="23" spans="1:28" x14ac:dyDescent="0.2">
      <c r="A23" s="12">
        <v>18872</v>
      </c>
      <c r="B23" s="10">
        <v>5.4</v>
      </c>
      <c r="C23" s="10">
        <v>5.4</v>
      </c>
      <c r="D23" s="10">
        <v>5.0999999999999996</v>
      </c>
      <c r="E23" s="10">
        <v>5.4</v>
      </c>
      <c r="F23" s="10">
        <v>5.4</v>
      </c>
      <c r="G23" s="10">
        <v>5.4</v>
      </c>
      <c r="I23" s="10">
        <v>5.7</v>
      </c>
      <c r="J23" s="91">
        <v>5.3</v>
      </c>
      <c r="K23" s="10">
        <v>22.7</v>
      </c>
      <c r="L23" s="10">
        <v>20</v>
      </c>
      <c r="M23" s="10">
        <v>18.600000000000001</v>
      </c>
      <c r="N23" s="10">
        <v>22.7</v>
      </c>
      <c r="O23" s="10">
        <v>20</v>
      </c>
      <c r="P23" s="10">
        <v>22.7</v>
      </c>
      <c r="R23" s="10">
        <v>21.3</v>
      </c>
      <c r="S23" s="10">
        <v>20.5</v>
      </c>
      <c r="T23" s="10">
        <v>5.9</v>
      </c>
      <c r="U23" s="10">
        <v>5.9</v>
      </c>
      <c r="V23" s="10">
        <v>4.0999999999999996</v>
      </c>
      <c r="W23" s="10">
        <v>5.9</v>
      </c>
      <c r="X23" s="10">
        <v>5.9</v>
      </c>
      <c r="Y23" s="10">
        <v>3.8</v>
      </c>
      <c r="AA23" s="10">
        <v>5.6</v>
      </c>
      <c r="AB23" s="10">
        <v>3.9</v>
      </c>
    </row>
    <row r="24" spans="1:28" x14ac:dyDescent="0.2">
      <c r="A24" s="12">
        <v>18963</v>
      </c>
      <c r="B24" s="10">
        <v>5.7</v>
      </c>
      <c r="C24" s="10">
        <v>5.8</v>
      </c>
      <c r="D24" s="10">
        <v>5.6</v>
      </c>
      <c r="E24" s="10">
        <v>5.7</v>
      </c>
      <c r="F24" s="10">
        <v>5.7</v>
      </c>
      <c r="G24" s="10">
        <v>5.8</v>
      </c>
      <c r="I24" s="10">
        <v>6</v>
      </c>
      <c r="J24" s="91">
        <v>5.7</v>
      </c>
      <c r="K24" s="10">
        <v>23.9</v>
      </c>
      <c r="L24" s="10">
        <v>26.1</v>
      </c>
      <c r="M24" s="10">
        <v>27.3</v>
      </c>
      <c r="N24" s="10">
        <v>23.9</v>
      </c>
      <c r="O24" s="10">
        <v>23.9</v>
      </c>
      <c r="P24" s="10">
        <v>28.9</v>
      </c>
      <c r="R24" s="10">
        <v>25</v>
      </c>
      <c r="S24" s="10">
        <v>23.9</v>
      </c>
      <c r="T24" s="10">
        <v>5.6</v>
      </c>
      <c r="U24" s="10">
        <v>7.4</v>
      </c>
      <c r="V24" s="10">
        <v>9.8000000000000007</v>
      </c>
      <c r="W24" s="10">
        <v>5.6</v>
      </c>
      <c r="X24" s="10">
        <v>5.6</v>
      </c>
      <c r="Y24" s="10">
        <v>7.4</v>
      </c>
      <c r="AA24" s="10">
        <v>5.3</v>
      </c>
      <c r="AB24" s="10">
        <v>7.5</v>
      </c>
    </row>
    <row r="25" spans="1:28" x14ac:dyDescent="0.2">
      <c r="A25" s="12">
        <v>19054</v>
      </c>
      <c r="B25" s="10">
        <v>5.9</v>
      </c>
      <c r="C25" s="10">
        <v>5.9</v>
      </c>
      <c r="D25" s="10">
        <v>5.8</v>
      </c>
      <c r="E25" s="10">
        <v>5.9</v>
      </c>
      <c r="F25" s="10">
        <v>6</v>
      </c>
      <c r="G25" s="10">
        <v>6</v>
      </c>
      <c r="I25" s="10">
        <v>6.2</v>
      </c>
      <c r="J25" s="91">
        <v>5.9</v>
      </c>
      <c r="K25" s="10">
        <v>25.5</v>
      </c>
      <c r="L25" s="10">
        <v>20.399999999999999</v>
      </c>
      <c r="M25" s="10">
        <v>23.4</v>
      </c>
      <c r="N25" s="10">
        <v>22.9</v>
      </c>
      <c r="O25" s="10">
        <v>25</v>
      </c>
      <c r="P25" s="10">
        <v>25</v>
      </c>
      <c r="R25" s="10">
        <v>21.6</v>
      </c>
      <c r="S25" s="10">
        <v>22.9</v>
      </c>
      <c r="T25" s="10">
        <v>3.5</v>
      </c>
      <c r="U25" s="10">
        <v>1.7</v>
      </c>
      <c r="V25" s="10">
        <v>3.6</v>
      </c>
      <c r="W25" s="10">
        <v>3.5</v>
      </c>
      <c r="X25" s="10">
        <v>5.3</v>
      </c>
      <c r="Y25" s="10">
        <v>3.4</v>
      </c>
      <c r="AA25" s="10">
        <v>3.3</v>
      </c>
      <c r="AB25" s="10">
        <v>3.5</v>
      </c>
    </row>
    <row r="26" spans="1:28" x14ac:dyDescent="0.2">
      <c r="A26" s="12">
        <v>19146</v>
      </c>
      <c r="B26" s="10">
        <v>6.1</v>
      </c>
      <c r="C26" s="10">
        <v>6.2</v>
      </c>
      <c r="D26" s="10">
        <v>5.9</v>
      </c>
      <c r="E26" s="10">
        <v>6.2</v>
      </c>
      <c r="F26" s="10">
        <v>6.2</v>
      </c>
      <c r="G26" s="10">
        <v>6.2</v>
      </c>
      <c r="I26" s="10">
        <v>6.5</v>
      </c>
      <c r="J26" s="91">
        <v>6.1</v>
      </c>
      <c r="K26" s="10">
        <v>19.600000000000001</v>
      </c>
      <c r="L26" s="10">
        <v>21.6</v>
      </c>
      <c r="M26" s="10">
        <v>20.399999999999999</v>
      </c>
      <c r="N26" s="10">
        <v>21.6</v>
      </c>
      <c r="O26" s="10">
        <v>21.6</v>
      </c>
      <c r="P26" s="10">
        <v>19.2</v>
      </c>
      <c r="R26" s="10">
        <v>20.399999999999999</v>
      </c>
      <c r="S26" s="10">
        <v>19.600000000000001</v>
      </c>
      <c r="T26" s="10">
        <v>3.4</v>
      </c>
      <c r="U26" s="10">
        <v>5.0999999999999996</v>
      </c>
      <c r="V26" s="10">
        <v>1.7</v>
      </c>
      <c r="W26" s="10">
        <v>5.0999999999999996</v>
      </c>
      <c r="X26" s="10">
        <v>3.3</v>
      </c>
      <c r="Y26" s="10">
        <v>3.3</v>
      </c>
      <c r="AA26" s="10">
        <v>4.8</v>
      </c>
      <c r="AB26" s="10">
        <v>3.4</v>
      </c>
    </row>
    <row r="27" spans="1:28" x14ac:dyDescent="0.2">
      <c r="A27" s="12">
        <v>19238</v>
      </c>
      <c r="B27" s="10">
        <v>6.2</v>
      </c>
      <c r="C27" s="10">
        <v>6.3</v>
      </c>
      <c r="D27" s="10">
        <v>6.1</v>
      </c>
      <c r="E27" s="10">
        <v>6.3</v>
      </c>
      <c r="F27" s="10">
        <v>6.4</v>
      </c>
      <c r="G27" s="10">
        <v>6.3</v>
      </c>
      <c r="I27" s="10">
        <v>6.7</v>
      </c>
      <c r="J27" s="91">
        <v>6.2</v>
      </c>
      <c r="K27" s="10">
        <v>14.8</v>
      </c>
      <c r="L27" s="10">
        <v>16.7</v>
      </c>
      <c r="M27" s="10">
        <v>19.600000000000001</v>
      </c>
      <c r="N27" s="10">
        <v>16.7</v>
      </c>
      <c r="O27" s="10">
        <v>18.5</v>
      </c>
      <c r="P27" s="10">
        <v>16.7</v>
      </c>
      <c r="R27" s="10">
        <v>17.5</v>
      </c>
      <c r="S27" s="10">
        <v>17</v>
      </c>
      <c r="T27" s="10">
        <v>1.6</v>
      </c>
      <c r="U27" s="10">
        <v>1.6</v>
      </c>
      <c r="V27" s="10">
        <v>3.4</v>
      </c>
      <c r="W27" s="10">
        <v>1.6</v>
      </c>
      <c r="X27" s="10">
        <v>3.2</v>
      </c>
      <c r="Y27" s="10">
        <v>1.6</v>
      </c>
      <c r="AA27" s="10">
        <v>3.1</v>
      </c>
      <c r="AB27" s="10">
        <v>1.6</v>
      </c>
    </row>
    <row r="28" spans="1:28" x14ac:dyDescent="0.2">
      <c r="A28" s="12">
        <v>19329</v>
      </c>
      <c r="B28" s="10">
        <v>6.3</v>
      </c>
      <c r="C28" s="10">
        <v>6.3</v>
      </c>
      <c r="D28" s="10">
        <v>6.1</v>
      </c>
      <c r="E28" s="10">
        <v>6.3</v>
      </c>
      <c r="F28" s="10">
        <v>6.4</v>
      </c>
      <c r="G28" s="10">
        <v>6.4</v>
      </c>
      <c r="I28" s="10">
        <v>6.7</v>
      </c>
      <c r="J28" s="91">
        <v>6.3</v>
      </c>
      <c r="K28" s="10">
        <v>10.5</v>
      </c>
      <c r="L28" s="10">
        <v>8.6</v>
      </c>
      <c r="M28" s="10">
        <v>8.9</v>
      </c>
      <c r="N28" s="10">
        <v>10.5</v>
      </c>
      <c r="O28" s="10">
        <v>12.3</v>
      </c>
      <c r="P28" s="10">
        <v>10.3</v>
      </c>
      <c r="R28" s="10">
        <v>11.7</v>
      </c>
      <c r="S28" s="10">
        <v>10.5</v>
      </c>
      <c r="T28" s="10">
        <v>1.6</v>
      </c>
      <c r="U28" s="10">
        <v>0</v>
      </c>
      <c r="V28" s="10">
        <v>0</v>
      </c>
      <c r="W28" s="10">
        <v>0</v>
      </c>
      <c r="X28" s="10">
        <v>0</v>
      </c>
      <c r="Y28" s="10">
        <v>1.6</v>
      </c>
      <c r="AA28" s="10">
        <v>0</v>
      </c>
      <c r="AB28" s="10">
        <v>1.6</v>
      </c>
    </row>
    <row r="29" spans="1:28" x14ac:dyDescent="0.2">
      <c r="A29" s="12">
        <v>19419</v>
      </c>
      <c r="B29" s="10">
        <v>6.3</v>
      </c>
      <c r="C29" s="10">
        <v>6.4</v>
      </c>
      <c r="D29" s="10">
        <v>6.1</v>
      </c>
      <c r="E29" s="10">
        <v>6.4</v>
      </c>
      <c r="F29" s="10">
        <v>6.5</v>
      </c>
      <c r="G29" s="10">
        <v>6.5</v>
      </c>
      <c r="I29" s="10">
        <v>6.8</v>
      </c>
      <c r="J29" s="91">
        <v>6.3</v>
      </c>
      <c r="K29" s="10">
        <v>6.8</v>
      </c>
      <c r="L29" s="10">
        <v>8.5</v>
      </c>
      <c r="M29" s="10">
        <v>5.2</v>
      </c>
      <c r="N29" s="10">
        <v>8.5</v>
      </c>
      <c r="O29" s="10">
        <v>8.3000000000000007</v>
      </c>
      <c r="P29" s="10">
        <v>8.3000000000000007</v>
      </c>
      <c r="R29" s="10">
        <v>9.6999999999999993</v>
      </c>
      <c r="S29" s="10">
        <v>6.8</v>
      </c>
      <c r="T29" s="10">
        <v>0</v>
      </c>
      <c r="U29" s="10">
        <v>1.6</v>
      </c>
      <c r="V29" s="10">
        <v>0</v>
      </c>
      <c r="W29" s="10">
        <v>1.6</v>
      </c>
      <c r="X29" s="10">
        <v>1.6</v>
      </c>
      <c r="Y29" s="10">
        <v>1.6</v>
      </c>
      <c r="AA29" s="10">
        <v>1.5</v>
      </c>
      <c r="AB29" s="10">
        <v>0</v>
      </c>
    </row>
    <row r="30" spans="1:28" x14ac:dyDescent="0.2">
      <c r="A30" s="12">
        <v>19511</v>
      </c>
      <c r="B30" s="10">
        <v>6.4</v>
      </c>
      <c r="C30" s="10">
        <v>6.5</v>
      </c>
      <c r="D30" s="10">
        <v>6.2</v>
      </c>
      <c r="E30" s="10">
        <v>6.4</v>
      </c>
      <c r="F30" s="10">
        <v>6.5</v>
      </c>
      <c r="G30" s="10">
        <v>6.6</v>
      </c>
      <c r="I30" s="10">
        <v>6.8</v>
      </c>
      <c r="J30" s="91">
        <v>6.4</v>
      </c>
      <c r="K30" s="10">
        <v>4.9000000000000004</v>
      </c>
      <c r="L30" s="10">
        <v>4.8</v>
      </c>
      <c r="M30" s="10">
        <v>5.0999999999999996</v>
      </c>
      <c r="N30" s="10">
        <v>3.2</v>
      </c>
      <c r="O30" s="10">
        <v>4.8</v>
      </c>
      <c r="P30" s="10">
        <v>6.5</v>
      </c>
      <c r="R30" s="10">
        <v>4.5999999999999996</v>
      </c>
      <c r="S30" s="10">
        <v>4.9000000000000004</v>
      </c>
      <c r="T30" s="10">
        <v>1.6</v>
      </c>
      <c r="U30" s="10">
        <v>1.6</v>
      </c>
      <c r="V30" s="10">
        <v>1.6</v>
      </c>
      <c r="W30" s="10">
        <v>0</v>
      </c>
      <c r="X30" s="10">
        <v>0</v>
      </c>
      <c r="Y30" s="10">
        <v>1.5</v>
      </c>
      <c r="AA30" s="10">
        <v>0</v>
      </c>
      <c r="AB30" s="10">
        <v>1.6</v>
      </c>
    </row>
    <row r="31" spans="1:28" x14ac:dyDescent="0.2">
      <c r="A31" s="12">
        <v>19603</v>
      </c>
      <c r="B31" s="10">
        <v>6.4</v>
      </c>
      <c r="C31" s="10">
        <v>6.5</v>
      </c>
      <c r="D31" s="10">
        <v>6.2</v>
      </c>
      <c r="E31" s="10">
        <v>6.5</v>
      </c>
      <c r="F31" s="10">
        <v>6.6</v>
      </c>
      <c r="G31" s="10">
        <v>6.8</v>
      </c>
      <c r="I31" s="10">
        <v>6.9</v>
      </c>
      <c r="J31" s="91">
        <v>6.5</v>
      </c>
      <c r="K31" s="10">
        <v>3.2</v>
      </c>
      <c r="L31" s="10">
        <v>3.2</v>
      </c>
      <c r="M31" s="10">
        <v>1.6</v>
      </c>
      <c r="N31" s="10">
        <v>3.2</v>
      </c>
      <c r="O31" s="10">
        <v>3.1</v>
      </c>
      <c r="P31" s="10">
        <v>7.9</v>
      </c>
      <c r="R31" s="10">
        <v>3</v>
      </c>
      <c r="S31" s="10">
        <v>4.8</v>
      </c>
      <c r="T31" s="10">
        <v>0</v>
      </c>
      <c r="U31" s="10">
        <v>0</v>
      </c>
      <c r="V31" s="10">
        <v>0</v>
      </c>
      <c r="W31" s="10">
        <v>1.6</v>
      </c>
      <c r="X31" s="10">
        <v>1.5</v>
      </c>
      <c r="Y31" s="10">
        <v>3</v>
      </c>
      <c r="AA31" s="10">
        <v>1.5</v>
      </c>
      <c r="AB31" s="10">
        <v>1.6</v>
      </c>
    </row>
    <row r="32" spans="1:28" x14ac:dyDescent="0.2">
      <c r="A32" s="12">
        <v>19694</v>
      </c>
      <c r="B32" s="10">
        <v>6.4</v>
      </c>
      <c r="C32" s="10">
        <v>6.5</v>
      </c>
      <c r="D32" s="10">
        <v>6.2</v>
      </c>
      <c r="E32" s="10">
        <v>6.5</v>
      </c>
      <c r="F32" s="10">
        <v>6.6</v>
      </c>
      <c r="G32" s="10">
        <v>6.8</v>
      </c>
      <c r="I32" s="10">
        <v>7</v>
      </c>
      <c r="J32" s="91">
        <v>6.4</v>
      </c>
      <c r="K32" s="10">
        <v>1.6</v>
      </c>
      <c r="L32" s="10">
        <v>3.2</v>
      </c>
      <c r="M32" s="10">
        <v>1.6</v>
      </c>
      <c r="N32" s="10">
        <v>3.2</v>
      </c>
      <c r="O32" s="10">
        <v>3.1</v>
      </c>
      <c r="P32" s="10">
        <v>6.3</v>
      </c>
      <c r="R32" s="10">
        <v>4.5</v>
      </c>
      <c r="S32" s="10">
        <v>1.6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AA32" s="10">
        <v>1.4</v>
      </c>
      <c r="AB32" s="10">
        <v>-1.5</v>
      </c>
    </row>
    <row r="33" spans="1:28" x14ac:dyDescent="0.2">
      <c r="A33" s="12">
        <v>19784</v>
      </c>
      <c r="B33" s="10">
        <v>6.4</v>
      </c>
      <c r="C33" s="10">
        <v>6.5</v>
      </c>
      <c r="D33" s="10">
        <v>6.2</v>
      </c>
      <c r="E33" s="10">
        <v>6.5</v>
      </c>
      <c r="F33" s="10">
        <v>6.6</v>
      </c>
      <c r="G33" s="10">
        <v>6.8</v>
      </c>
      <c r="I33" s="10">
        <v>6.9</v>
      </c>
      <c r="J33" s="91">
        <v>6.5</v>
      </c>
      <c r="K33" s="10">
        <v>1.6</v>
      </c>
      <c r="L33" s="10">
        <v>1.6</v>
      </c>
      <c r="M33" s="10">
        <v>1.6</v>
      </c>
      <c r="N33" s="10">
        <v>1.6</v>
      </c>
      <c r="O33" s="10">
        <v>1.5</v>
      </c>
      <c r="P33" s="10">
        <v>4.5999999999999996</v>
      </c>
      <c r="R33" s="10">
        <v>1.5</v>
      </c>
      <c r="S33" s="10">
        <v>3.2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AA33" s="10">
        <v>-1.4</v>
      </c>
      <c r="AB33" s="10">
        <v>1.6</v>
      </c>
    </row>
    <row r="34" spans="1:28" x14ac:dyDescent="0.2">
      <c r="A34" s="12">
        <v>19876</v>
      </c>
      <c r="B34" s="10">
        <v>6.4</v>
      </c>
      <c r="C34" s="10">
        <v>6.5</v>
      </c>
      <c r="D34" s="10">
        <v>6.2</v>
      </c>
      <c r="E34" s="10">
        <v>6.5</v>
      </c>
      <c r="F34" s="10">
        <v>6.7</v>
      </c>
      <c r="G34" s="10">
        <v>6.8</v>
      </c>
      <c r="I34" s="10">
        <v>6.9</v>
      </c>
      <c r="J34" s="91">
        <v>6.5</v>
      </c>
      <c r="K34" s="10">
        <v>0</v>
      </c>
      <c r="L34" s="10">
        <v>0</v>
      </c>
      <c r="M34" s="10">
        <v>0</v>
      </c>
      <c r="N34" s="10">
        <v>1.6</v>
      </c>
      <c r="O34" s="10">
        <v>3.1</v>
      </c>
      <c r="P34" s="10">
        <v>3</v>
      </c>
      <c r="R34" s="10">
        <v>1.5</v>
      </c>
      <c r="S34" s="10">
        <v>1.6</v>
      </c>
      <c r="T34" s="10">
        <v>0</v>
      </c>
      <c r="U34" s="10">
        <v>0</v>
      </c>
      <c r="V34" s="10">
        <v>0</v>
      </c>
      <c r="W34" s="10">
        <v>0</v>
      </c>
      <c r="X34" s="10">
        <v>1.5</v>
      </c>
      <c r="Y34" s="10">
        <v>0</v>
      </c>
      <c r="AA34" s="10">
        <v>0</v>
      </c>
      <c r="AB34" s="10">
        <v>0</v>
      </c>
    </row>
    <row r="35" spans="1:28" x14ac:dyDescent="0.2">
      <c r="A35" s="12">
        <v>19968</v>
      </c>
      <c r="B35" s="10">
        <v>6.4</v>
      </c>
      <c r="C35" s="10">
        <v>6.4</v>
      </c>
      <c r="D35" s="10">
        <v>6.2</v>
      </c>
      <c r="E35" s="10">
        <v>6.5</v>
      </c>
      <c r="F35" s="10">
        <v>6.7</v>
      </c>
      <c r="G35" s="10">
        <v>6.7</v>
      </c>
      <c r="I35" s="10">
        <v>6.9</v>
      </c>
      <c r="J35" s="91">
        <v>6.5</v>
      </c>
      <c r="K35" s="10">
        <v>0</v>
      </c>
      <c r="L35" s="10">
        <v>-1.5</v>
      </c>
      <c r="M35" s="10">
        <v>0</v>
      </c>
      <c r="N35" s="10">
        <v>0</v>
      </c>
      <c r="O35" s="10">
        <v>1.5</v>
      </c>
      <c r="P35" s="10">
        <v>-1.5</v>
      </c>
      <c r="R35" s="10">
        <v>0</v>
      </c>
      <c r="S35" s="10">
        <v>0</v>
      </c>
      <c r="T35" s="10">
        <v>0</v>
      </c>
      <c r="U35" s="10">
        <v>-1.5</v>
      </c>
      <c r="V35" s="10">
        <v>0</v>
      </c>
      <c r="W35" s="10">
        <v>0</v>
      </c>
      <c r="X35" s="10">
        <v>0</v>
      </c>
      <c r="Y35" s="10">
        <v>-1.5</v>
      </c>
      <c r="AA35" s="10">
        <v>0</v>
      </c>
      <c r="AB35" s="10">
        <v>0</v>
      </c>
    </row>
    <row r="36" spans="1:28" x14ac:dyDescent="0.2">
      <c r="A36" s="12">
        <v>20059</v>
      </c>
      <c r="B36" s="10">
        <v>6.4</v>
      </c>
      <c r="C36" s="10">
        <v>6.4</v>
      </c>
      <c r="D36" s="10">
        <v>6.2</v>
      </c>
      <c r="E36" s="10">
        <v>6.5</v>
      </c>
      <c r="F36" s="10">
        <v>6.7</v>
      </c>
      <c r="G36" s="10">
        <v>6.7</v>
      </c>
      <c r="I36" s="10">
        <v>7</v>
      </c>
      <c r="J36" s="91">
        <v>6.5</v>
      </c>
      <c r="K36" s="10">
        <v>0</v>
      </c>
      <c r="L36" s="10">
        <v>-1.5</v>
      </c>
      <c r="M36" s="10">
        <v>0</v>
      </c>
      <c r="N36" s="10">
        <v>0</v>
      </c>
      <c r="O36" s="10">
        <v>1.5</v>
      </c>
      <c r="P36" s="10">
        <v>-1.5</v>
      </c>
      <c r="R36" s="10">
        <v>0</v>
      </c>
      <c r="S36" s="10">
        <v>1.6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AA36" s="10">
        <v>1.4</v>
      </c>
      <c r="AB36" s="10">
        <v>0</v>
      </c>
    </row>
    <row r="37" spans="1:28" x14ac:dyDescent="0.2">
      <c r="A37" s="12">
        <v>20149</v>
      </c>
      <c r="B37" s="10">
        <v>6.5</v>
      </c>
      <c r="C37" s="10">
        <v>6.5</v>
      </c>
      <c r="D37" s="10">
        <v>6.3</v>
      </c>
      <c r="E37" s="10">
        <v>6.6</v>
      </c>
      <c r="F37" s="10">
        <v>6.7</v>
      </c>
      <c r="G37" s="10">
        <v>6.8</v>
      </c>
      <c r="I37" s="10">
        <v>7</v>
      </c>
      <c r="J37" s="91">
        <v>6.5</v>
      </c>
      <c r="K37" s="10">
        <v>1.6</v>
      </c>
      <c r="L37" s="10">
        <v>0</v>
      </c>
      <c r="M37" s="10">
        <v>1.6</v>
      </c>
      <c r="N37" s="10">
        <v>1.5</v>
      </c>
      <c r="O37" s="10">
        <v>1.5</v>
      </c>
      <c r="P37" s="10">
        <v>0</v>
      </c>
      <c r="R37" s="10">
        <v>1.4</v>
      </c>
      <c r="S37" s="10">
        <v>0</v>
      </c>
      <c r="T37" s="10">
        <v>1.6</v>
      </c>
      <c r="U37" s="10">
        <v>1.6</v>
      </c>
      <c r="V37" s="10">
        <v>1.6</v>
      </c>
      <c r="W37" s="10">
        <v>1.5</v>
      </c>
      <c r="X37" s="10">
        <v>0</v>
      </c>
      <c r="Y37" s="10">
        <v>1.5</v>
      </c>
      <c r="AA37" s="10">
        <v>0</v>
      </c>
      <c r="AB37" s="10">
        <v>0</v>
      </c>
    </row>
    <row r="38" spans="1:28" x14ac:dyDescent="0.2">
      <c r="A38" s="12">
        <v>20241</v>
      </c>
      <c r="B38" s="10">
        <v>6.5</v>
      </c>
      <c r="C38" s="10">
        <v>6.6</v>
      </c>
      <c r="D38" s="10">
        <v>6.3</v>
      </c>
      <c r="E38" s="10">
        <v>6.6</v>
      </c>
      <c r="F38" s="10">
        <v>6.8</v>
      </c>
      <c r="G38" s="10">
        <v>6.8</v>
      </c>
      <c r="I38" s="10">
        <v>7.1</v>
      </c>
      <c r="J38" s="91">
        <v>6.6</v>
      </c>
      <c r="K38" s="10">
        <v>1.6</v>
      </c>
      <c r="L38" s="10">
        <v>1.5</v>
      </c>
      <c r="M38" s="10">
        <v>1.6</v>
      </c>
      <c r="N38" s="10">
        <v>1.5</v>
      </c>
      <c r="O38" s="10">
        <v>1.5</v>
      </c>
      <c r="P38" s="10">
        <v>0</v>
      </c>
      <c r="R38" s="10">
        <v>2.9</v>
      </c>
      <c r="S38" s="10">
        <v>1.5</v>
      </c>
      <c r="T38" s="10">
        <v>0</v>
      </c>
      <c r="U38" s="10">
        <v>1.5</v>
      </c>
      <c r="V38" s="10">
        <v>0</v>
      </c>
      <c r="W38" s="10">
        <v>0</v>
      </c>
      <c r="X38" s="10">
        <v>1.5</v>
      </c>
      <c r="Y38" s="10">
        <v>0</v>
      </c>
      <c r="AA38" s="10">
        <v>1.4</v>
      </c>
      <c r="AB38" s="10">
        <v>1.5</v>
      </c>
    </row>
    <row r="39" spans="1:28" x14ac:dyDescent="0.2">
      <c r="A39" s="12">
        <v>20333</v>
      </c>
      <c r="B39" s="10">
        <v>6.5</v>
      </c>
      <c r="C39" s="10">
        <v>6.7</v>
      </c>
      <c r="D39" s="10">
        <v>6.3</v>
      </c>
      <c r="E39" s="10">
        <v>6.6</v>
      </c>
      <c r="F39" s="10">
        <v>6.8</v>
      </c>
      <c r="G39" s="10">
        <v>7</v>
      </c>
      <c r="I39" s="10">
        <v>7.2</v>
      </c>
      <c r="J39" s="91">
        <v>6.6</v>
      </c>
      <c r="K39" s="10">
        <v>1.6</v>
      </c>
      <c r="L39" s="10">
        <v>4.7</v>
      </c>
      <c r="M39" s="10">
        <v>1.6</v>
      </c>
      <c r="N39" s="10">
        <v>1.5</v>
      </c>
      <c r="O39" s="10">
        <v>1.5</v>
      </c>
      <c r="P39" s="10">
        <v>4.5</v>
      </c>
      <c r="R39" s="10">
        <v>4.3</v>
      </c>
      <c r="S39" s="10">
        <v>1.5</v>
      </c>
      <c r="T39" s="10">
        <v>0</v>
      </c>
      <c r="U39" s="10">
        <v>1.5</v>
      </c>
      <c r="V39" s="10">
        <v>0</v>
      </c>
      <c r="W39" s="10">
        <v>0</v>
      </c>
      <c r="X39" s="10">
        <v>0</v>
      </c>
      <c r="Y39" s="10">
        <v>2.9</v>
      </c>
      <c r="AA39" s="10">
        <v>1.4</v>
      </c>
      <c r="AB39" s="10">
        <v>0</v>
      </c>
    </row>
    <row r="40" spans="1:28" x14ac:dyDescent="0.2">
      <c r="A40" s="12">
        <v>20424</v>
      </c>
      <c r="B40" s="10">
        <v>6.6</v>
      </c>
      <c r="C40" s="10">
        <v>6.8</v>
      </c>
      <c r="D40" s="10">
        <v>6.4</v>
      </c>
      <c r="E40" s="10">
        <v>6.7</v>
      </c>
      <c r="F40" s="10">
        <v>6.9</v>
      </c>
      <c r="G40" s="10">
        <v>7.1</v>
      </c>
      <c r="I40" s="10">
        <v>7.2</v>
      </c>
      <c r="J40" s="91">
        <v>6.7</v>
      </c>
      <c r="K40" s="10">
        <v>3.1</v>
      </c>
      <c r="L40" s="10">
        <v>6.3</v>
      </c>
      <c r="M40" s="10">
        <v>3.2</v>
      </c>
      <c r="N40" s="10">
        <v>3.1</v>
      </c>
      <c r="O40" s="10">
        <v>3</v>
      </c>
      <c r="P40" s="10">
        <v>6</v>
      </c>
      <c r="R40" s="10">
        <v>2.9</v>
      </c>
      <c r="S40" s="10">
        <v>3.1</v>
      </c>
      <c r="T40" s="10">
        <v>1.5</v>
      </c>
      <c r="U40" s="10">
        <v>1.5</v>
      </c>
      <c r="V40" s="10">
        <v>1.6</v>
      </c>
      <c r="W40" s="10">
        <v>1.5</v>
      </c>
      <c r="X40" s="10">
        <v>1.5</v>
      </c>
      <c r="Y40" s="10">
        <v>1.4</v>
      </c>
      <c r="AA40" s="10">
        <v>0</v>
      </c>
      <c r="AB40" s="10">
        <v>1.5</v>
      </c>
    </row>
    <row r="41" spans="1:28" x14ac:dyDescent="0.2">
      <c r="A41" s="12">
        <v>20515</v>
      </c>
      <c r="B41" s="10">
        <v>6.6</v>
      </c>
      <c r="C41" s="10">
        <v>6.9</v>
      </c>
      <c r="D41" s="10">
        <v>6.5</v>
      </c>
      <c r="E41" s="10">
        <v>6.8</v>
      </c>
      <c r="F41" s="10">
        <v>6.9</v>
      </c>
      <c r="G41" s="10">
        <v>7.2</v>
      </c>
      <c r="I41" s="10">
        <v>7.3</v>
      </c>
      <c r="J41" s="91">
        <v>6.7</v>
      </c>
      <c r="K41" s="10">
        <v>1.5</v>
      </c>
      <c r="L41" s="10">
        <v>6.2</v>
      </c>
      <c r="M41" s="10">
        <v>3.2</v>
      </c>
      <c r="N41" s="10">
        <v>3</v>
      </c>
      <c r="O41" s="10">
        <v>3</v>
      </c>
      <c r="P41" s="10">
        <v>5.9</v>
      </c>
      <c r="R41" s="10">
        <v>4.3</v>
      </c>
      <c r="S41" s="10">
        <v>3.1</v>
      </c>
      <c r="T41" s="10">
        <v>0</v>
      </c>
      <c r="U41" s="10">
        <v>1.5</v>
      </c>
      <c r="V41" s="10">
        <v>1.6</v>
      </c>
      <c r="W41" s="10">
        <v>1.5</v>
      </c>
      <c r="X41" s="10">
        <v>0</v>
      </c>
      <c r="Y41" s="10">
        <v>1.4</v>
      </c>
      <c r="AA41" s="10">
        <v>1.4</v>
      </c>
      <c r="AB41" s="10">
        <v>0</v>
      </c>
    </row>
    <row r="42" spans="1:28" x14ac:dyDescent="0.2">
      <c r="A42" s="12">
        <v>20607</v>
      </c>
      <c r="B42" s="10">
        <v>6.9</v>
      </c>
      <c r="C42" s="10">
        <v>7.2</v>
      </c>
      <c r="D42" s="10">
        <v>6.7</v>
      </c>
      <c r="E42" s="10">
        <v>7</v>
      </c>
      <c r="F42" s="10">
        <v>7.1</v>
      </c>
      <c r="G42" s="10">
        <v>7.4</v>
      </c>
      <c r="I42" s="10">
        <v>7.4</v>
      </c>
      <c r="J42" s="91">
        <v>7</v>
      </c>
      <c r="K42" s="10">
        <v>6.2</v>
      </c>
      <c r="L42" s="10">
        <v>9.1</v>
      </c>
      <c r="M42" s="10">
        <v>6.3</v>
      </c>
      <c r="N42" s="10">
        <v>6.1</v>
      </c>
      <c r="O42" s="10">
        <v>4.4000000000000004</v>
      </c>
      <c r="P42" s="10">
        <v>8.8000000000000007</v>
      </c>
      <c r="R42" s="10">
        <v>4.2</v>
      </c>
      <c r="S42" s="10">
        <v>6.1</v>
      </c>
      <c r="T42" s="10">
        <v>4.5</v>
      </c>
      <c r="U42" s="10">
        <v>4.3</v>
      </c>
      <c r="V42" s="10">
        <v>3.1</v>
      </c>
      <c r="W42" s="10">
        <v>2.9</v>
      </c>
      <c r="X42" s="10">
        <v>2.9</v>
      </c>
      <c r="Y42" s="10">
        <v>2.8</v>
      </c>
      <c r="AA42" s="10">
        <v>1.4</v>
      </c>
      <c r="AB42" s="10">
        <v>4.5</v>
      </c>
    </row>
    <row r="43" spans="1:28" x14ac:dyDescent="0.2">
      <c r="A43" s="12">
        <v>20699</v>
      </c>
      <c r="B43" s="10">
        <v>7.1</v>
      </c>
      <c r="C43" s="10">
        <v>7.3</v>
      </c>
      <c r="D43" s="10">
        <v>6.8</v>
      </c>
      <c r="E43" s="10">
        <v>7.1</v>
      </c>
      <c r="F43" s="10">
        <v>7.1</v>
      </c>
      <c r="G43" s="10">
        <v>7.5</v>
      </c>
      <c r="I43" s="10">
        <v>7.6</v>
      </c>
      <c r="J43" s="91">
        <v>7.1</v>
      </c>
      <c r="K43" s="10">
        <v>9.1999999999999993</v>
      </c>
      <c r="L43" s="10">
        <v>9</v>
      </c>
      <c r="M43" s="10">
        <v>7.9</v>
      </c>
      <c r="N43" s="10">
        <v>7.6</v>
      </c>
      <c r="O43" s="10">
        <v>4.4000000000000004</v>
      </c>
      <c r="P43" s="10">
        <v>7.1</v>
      </c>
      <c r="R43" s="10">
        <v>5.6</v>
      </c>
      <c r="S43" s="10">
        <v>7.6</v>
      </c>
      <c r="T43" s="10">
        <v>2.9</v>
      </c>
      <c r="U43" s="10">
        <v>1.4</v>
      </c>
      <c r="V43" s="10">
        <v>1.5</v>
      </c>
      <c r="W43" s="10">
        <v>1.4</v>
      </c>
      <c r="X43" s="10">
        <v>0</v>
      </c>
      <c r="Y43" s="10">
        <v>1.4</v>
      </c>
      <c r="AA43" s="10">
        <v>2.7</v>
      </c>
      <c r="AB43" s="10">
        <v>1.4</v>
      </c>
    </row>
    <row r="44" spans="1:28" x14ac:dyDescent="0.2">
      <c r="A44" s="12">
        <v>20790</v>
      </c>
      <c r="B44" s="10">
        <v>7.1</v>
      </c>
      <c r="C44" s="10">
        <v>7.3</v>
      </c>
      <c r="D44" s="10">
        <v>6.8</v>
      </c>
      <c r="E44" s="10">
        <v>7.1</v>
      </c>
      <c r="F44" s="10">
        <v>7.2</v>
      </c>
      <c r="G44" s="10">
        <v>7.6</v>
      </c>
      <c r="I44" s="10">
        <v>7.7</v>
      </c>
      <c r="J44" s="91">
        <v>7.1</v>
      </c>
      <c r="K44" s="10">
        <v>7.6</v>
      </c>
      <c r="L44" s="10">
        <v>7.4</v>
      </c>
      <c r="M44" s="10">
        <v>6.3</v>
      </c>
      <c r="N44" s="10">
        <v>6</v>
      </c>
      <c r="O44" s="10">
        <v>4.3</v>
      </c>
      <c r="P44" s="10">
        <v>7</v>
      </c>
      <c r="R44" s="10">
        <v>6.9</v>
      </c>
      <c r="S44" s="10">
        <v>6</v>
      </c>
      <c r="T44" s="10">
        <v>0</v>
      </c>
      <c r="U44" s="10">
        <v>0</v>
      </c>
      <c r="V44" s="10">
        <v>0</v>
      </c>
      <c r="W44" s="10">
        <v>0</v>
      </c>
      <c r="X44" s="10">
        <v>1.4</v>
      </c>
      <c r="Y44" s="10">
        <v>1.3</v>
      </c>
      <c r="AA44" s="10">
        <v>1.3</v>
      </c>
      <c r="AB44" s="10">
        <v>0</v>
      </c>
    </row>
    <row r="45" spans="1:28" x14ac:dyDescent="0.2">
      <c r="A45" s="12">
        <v>20880</v>
      </c>
      <c r="B45" s="10">
        <v>7.1</v>
      </c>
      <c r="C45" s="10">
        <v>7.2</v>
      </c>
      <c r="D45" s="10">
        <v>6.8</v>
      </c>
      <c r="E45" s="10">
        <v>7</v>
      </c>
      <c r="F45" s="10">
        <v>7.2</v>
      </c>
      <c r="G45" s="10">
        <v>7.6</v>
      </c>
      <c r="I45" s="10">
        <v>7.7</v>
      </c>
      <c r="J45" s="91">
        <v>7.1</v>
      </c>
      <c r="K45" s="10">
        <v>7.6</v>
      </c>
      <c r="L45" s="10">
        <v>4.3</v>
      </c>
      <c r="M45" s="10">
        <v>4.5999999999999996</v>
      </c>
      <c r="N45" s="10">
        <v>2.9</v>
      </c>
      <c r="O45" s="10">
        <v>4.3</v>
      </c>
      <c r="P45" s="10">
        <v>5.6</v>
      </c>
      <c r="R45" s="10">
        <v>5.5</v>
      </c>
      <c r="S45" s="10">
        <v>6</v>
      </c>
      <c r="T45" s="10">
        <v>0</v>
      </c>
      <c r="U45" s="10">
        <v>-1.4</v>
      </c>
      <c r="V45" s="10">
        <v>0</v>
      </c>
      <c r="W45" s="10">
        <v>-1.4</v>
      </c>
      <c r="X45" s="10">
        <v>0</v>
      </c>
      <c r="Y45" s="10">
        <v>0</v>
      </c>
      <c r="AA45" s="10">
        <v>0</v>
      </c>
      <c r="AB45" s="10">
        <v>0</v>
      </c>
    </row>
    <row r="46" spans="1:28" x14ac:dyDescent="0.2">
      <c r="A46" s="12">
        <v>20972</v>
      </c>
      <c r="B46" s="10">
        <v>7.1</v>
      </c>
      <c r="C46" s="10">
        <v>7.3</v>
      </c>
      <c r="D46" s="10">
        <v>6.9</v>
      </c>
      <c r="E46" s="10">
        <v>7.1</v>
      </c>
      <c r="F46" s="10">
        <v>7.3</v>
      </c>
      <c r="G46" s="10">
        <v>7.6</v>
      </c>
      <c r="I46" s="10">
        <v>7.7</v>
      </c>
      <c r="J46" s="91">
        <v>7.2</v>
      </c>
      <c r="K46" s="10">
        <v>2.9</v>
      </c>
      <c r="L46" s="10">
        <v>1.4</v>
      </c>
      <c r="M46" s="10">
        <v>3</v>
      </c>
      <c r="N46" s="10">
        <v>1.4</v>
      </c>
      <c r="O46" s="10">
        <v>2.8</v>
      </c>
      <c r="P46" s="10">
        <v>2.7</v>
      </c>
      <c r="R46" s="10">
        <v>4.0999999999999996</v>
      </c>
      <c r="S46" s="10">
        <v>2.9</v>
      </c>
      <c r="T46" s="10">
        <v>0</v>
      </c>
      <c r="U46" s="10">
        <v>1.4</v>
      </c>
      <c r="V46" s="10">
        <v>1.5</v>
      </c>
      <c r="W46" s="10">
        <v>1.4</v>
      </c>
      <c r="X46" s="10">
        <v>1.4</v>
      </c>
      <c r="Y46" s="10">
        <v>0</v>
      </c>
      <c r="AA46" s="10">
        <v>0</v>
      </c>
      <c r="AB46" s="10">
        <v>1.4</v>
      </c>
    </row>
    <row r="47" spans="1:28" x14ac:dyDescent="0.2">
      <c r="A47" s="12">
        <v>21064</v>
      </c>
      <c r="B47" s="10">
        <v>7.2</v>
      </c>
      <c r="C47" s="10">
        <v>7.3</v>
      </c>
      <c r="D47" s="10">
        <v>6.9</v>
      </c>
      <c r="E47" s="10">
        <v>7.1</v>
      </c>
      <c r="F47" s="10">
        <v>7.3</v>
      </c>
      <c r="G47" s="10">
        <v>7.6</v>
      </c>
      <c r="I47" s="10">
        <v>7.7</v>
      </c>
      <c r="J47" s="91">
        <v>7.2</v>
      </c>
      <c r="K47" s="10">
        <v>1.4</v>
      </c>
      <c r="L47" s="10">
        <v>0</v>
      </c>
      <c r="M47" s="10">
        <v>1.5</v>
      </c>
      <c r="N47" s="10">
        <v>0</v>
      </c>
      <c r="O47" s="10">
        <v>2.8</v>
      </c>
      <c r="P47" s="10">
        <v>1.3</v>
      </c>
      <c r="R47" s="10">
        <v>1.3</v>
      </c>
      <c r="S47" s="10">
        <v>1.4</v>
      </c>
      <c r="T47" s="10">
        <v>1.4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AA47" s="10">
        <v>0</v>
      </c>
      <c r="AB47" s="10">
        <v>0</v>
      </c>
    </row>
    <row r="48" spans="1:28" x14ac:dyDescent="0.2">
      <c r="A48" s="12">
        <v>21155</v>
      </c>
      <c r="B48" s="10">
        <v>7.2</v>
      </c>
      <c r="C48" s="10">
        <v>7.3</v>
      </c>
      <c r="D48" s="10">
        <v>6.9</v>
      </c>
      <c r="E48" s="10">
        <v>7.1</v>
      </c>
      <c r="F48" s="10">
        <v>7.2</v>
      </c>
      <c r="G48" s="10">
        <v>7.6</v>
      </c>
      <c r="I48" s="10">
        <v>7.7</v>
      </c>
      <c r="J48" s="91">
        <v>7.2</v>
      </c>
      <c r="K48" s="10">
        <v>1.4</v>
      </c>
      <c r="L48" s="10">
        <v>0</v>
      </c>
      <c r="M48" s="10">
        <v>1.5</v>
      </c>
      <c r="N48" s="10">
        <v>0</v>
      </c>
      <c r="O48" s="10">
        <v>0</v>
      </c>
      <c r="P48" s="10">
        <v>0</v>
      </c>
      <c r="R48" s="10">
        <v>0</v>
      </c>
      <c r="S48" s="10">
        <v>1.4</v>
      </c>
      <c r="T48" s="10">
        <v>0</v>
      </c>
      <c r="U48" s="10">
        <v>0</v>
      </c>
      <c r="V48" s="10">
        <v>0</v>
      </c>
      <c r="W48" s="10">
        <v>0</v>
      </c>
      <c r="X48" s="10">
        <v>-1.4</v>
      </c>
      <c r="Y48" s="10">
        <v>0</v>
      </c>
      <c r="AA48" s="10">
        <v>0</v>
      </c>
      <c r="AB48" s="10">
        <v>0</v>
      </c>
    </row>
    <row r="49" spans="1:28" x14ac:dyDescent="0.2">
      <c r="A49" s="12">
        <v>21245</v>
      </c>
      <c r="B49" s="10">
        <v>7.3</v>
      </c>
      <c r="C49" s="10">
        <v>7.3</v>
      </c>
      <c r="D49" s="10">
        <v>7</v>
      </c>
      <c r="E49" s="10">
        <v>7.1</v>
      </c>
      <c r="F49" s="10">
        <v>7.2</v>
      </c>
      <c r="G49" s="10">
        <v>7.6</v>
      </c>
      <c r="I49" s="10">
        <v>7.7</v>
      </c>
      <c r="J49" s="91">
        <v>7.2</v>
      </c>
      <c r="K49" s="10">
        <v>2.8</v>
      </c>
      <c r="L49" s="10">
        <v>1.4</v>
      </c>
      <c r="M49" s="10">
        <v>2.9</v>
      </c>
      <c r="N49" s="10">
        <v>1.4</v>
      </c>
      <c r="O49" s="10">
        <v>0</v>
      </c>
      <c r="P49" s="10">
        <v>0</v>
      </c>
      <c r="R49" s="10">
        <v>0</v>
      </c>
      <c r="S49" s="10">
        <v>1.4</v>
      </c>
      <c r="T49" s="10">
        <v>1.4</v>
      </c>
      <c r="U49" s="10">
        <v>0</v>
      </c>
      <c r="V49" s="10">
        <v>1.4</v>
      </c>
      <c r="W49" s="10">
        <v>0</v>
      </c>
      <c r="X49" s="10">
        <v>0</v>
      </c>
      <c r="Y49" s="10">
        <v>0</v>
      </c>
      <c r="AA49" s="10">
        <v>0</v>
      </c>
      <c r="AB49" s="10">
        <v>0</v>
      </c>
    </row>
    <row r="50" spans="1:28" x14ac:dyDescent="0.2">
      <c r="A50" s="12">
        <v>21337</v>
      </c>
      <c r="B50" s="10">
        <v>7.3</v>
      </c>
      <c r="C50" s="10">
        <v>7.3</v>
      </c>
      <c r="D50" s="10">
        <v>7</v>
      </c>
      <c r="E50" s="10">
        <v>7.1</v>
      </c>
      <c r="F50" s="10">
        <v>7.3</v>
      </c>
      <c r="G50" s="10">
        <v>7.6</v>
      </c>
      <c r="I50" s="10">
        <v>7.8</v>
      </c>
      <c r="J50" s="91">
        <v>7.2</v>
      </c>
      <c r="K50" s="10">
        <v>2.8</v>
      </c>
      <c r="L50" s="10">
        <v>0</v>
      </c>
      <c r="M50" s="10">
        <v>1.4</v>
      </c>
      <c r="N50" s="10">
        <v>0</v>
      </c>
      <c r="O50" s="10">
        <v>0</v>
      </c>
      <c r="P50" s="10">
        <v>0</v>
      </c>
      <c r="R50" s="10">
        <v>1.3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1.4</v>
      </c>
      <c r="Y50" s="10">
        <v>0</v>
      </c>
      <c r="AA50" s="10">
        <v>1.3</v>
      </c>
      <c r="AB50" s="10">
        <v>0</v>
      </c>
    </row>
    <row r="51" spans="1:28" x14ac:dyDescent="0.2">
      <c r="A51" s="12">
        <v>21429</v>
      </c>
      <c r="B51" s="10">
        <v>7.2</v>
      </c>
      <c r="C51" s="10">
        <v>7.3</v>
      </c>
      <c r="D51" s="10">
        <v>7.1</v>
      </c>
      <c r="E51" s="10">
        <v>7.2</v>
      </c>
      <c r="F51" s="10">
        <v>7.3</v>
      </c>
      <c r="G51" s="10">
        <v>7.6</v>
      </c>
      <c r="I51" s="10">
        <v>7.7</v>
      </c>
      <c r="J51" s="91">
        <v>7.2</v>
      </c>
      <c r="K51" s="10">
        <v>0</v>
      </c>
      <c r="L51" s="10">
        <v>0</v>
      </c>
      <c r="M51" s="10">
        <v>2.9</v>
      </c>
      <c r="N51" s="10">
        <v>1.4</v>
      </c>
      <c r="O51" s="10">
        <v>0</v>
      </c>
      <c r="P51" s="10">
        <v>0</v>
      </c>
      <c r="R51" s="10">
        <v>0</v>
      </c>
      <c r="S51" s="10">
        <v>0</v>
      </c>
      <c r="T51" s="10">
        <v>-1.4</v>
      </c>
      <c r="U51" s="10">
        <v>0</v>
      </c>
      <c r="V51" s="10">
        <v>1.4</v>
      </c>
      <c r="W51" s="10">
        <v>1.4</v>
      </c>
      <c r="X51" s="10">
        <v>0</v>
      </c>
      <c r="Y51" s="10">
        <v>0</v>
      </c>
      <c r="AA51" s="10">
        <v>-1.3</v>
      </c>
      <c r="AB51" s="10">
        <v>0</v>
      </c>
    </row>
    <row r="52" spans="1:28" x14ac:dyDescent="0.2">
      <c r="A52" s="12">
        <v>21520</v>
      </c>
      <c r="B52" s="10">
        <v>7.3</v>
      </c>
      <c r="C52" s="10">
        <v>7.5</v>
      </c>
      <c r="D52" s="10">
        <v>7.2</v>
      </c>
      <c r="E52" s="10">
        <v>7.2</v>
      </c>
      <c r="F52" s="10">
        <v>7.3</v>
      </c>
      <c r="G52" s="10">
        <v>7.7</v>
      </c>
      <c r="I52" s="10">
        <v>7.8</v>
      </c>
      <c r="J52" s="91">
        <v>7.3</v>
      </c>
      <c r="K52" s="10">
        <v>1.4</v>
      </c>
      <c r="L52" s="10">
        <v>2.7</v>
      </c>
      <c r="M52" s="10">
        <v>4.3</v>
      </c>
      <c r="N52" s="10">
        <v>1.4</v>
      </c>
      <c r="O52" s="10">
        <v>1.4</v>
      </c>
      <c r="P52" s="10">
        <v>1.3</v>
      </c>
      <c r="R52" s="10">
        <v>1.3</v>
      </c>
      <c r="S52" s="10">
        <v>1.4</v>
      </c>
      <c r="T52" s="10">
        <v>1.4</v>
      </c>
      <c r="U52" s="10">
        <v>2.7</v>
      </c>
      <c r="V52" s="10">
        <v>1.4</v>
      </c>
      <c r="W52" s="10">
        <v>0</v>
      </c>
      <c r="X52" s="10">
        <v>0</v>
      </c>
      <c r="Y52" s="10">
        <v>1.3</v>
      </c>
      <c r="AA52" s="10">
        <v>1.3</v>
      </c>
      <c r="AB52" s="10">
        <v>1.4</v>
      </c>
    </row>
    <row r="53" spans="1:28" x14ac:dyDescent="0.2">
      <c r="A53" s="12">
        <v>21610</v>
      </c>
      <c r="B53" s="10">
        <v>7.3</v>
      </c>
      <c r="C53" s="10">
        <v>7.5</v>
      </c>
      <c r="D53" s="10">
        <v>7.2</v>
      </c>
      <c r="E53" s="10">
        <v>7.3</v>
      </c>
      <c r="F53" s="10">
        <v>7.4</v>
      </c>
      <c r="G53" s="10">
        <v>7.7</v>
      </c>
      <c r="I53" s="10">
        <v>7.8</v>
      </c>
      <c r="J53" s="91">
        <v>7.3</v>
      </c>
      <c r="K53" s="10">
        <v>0</v>
      </c>
      <c r="L53" s="10">
        <v>2.7</v>
      </c>
      <c r="M53" s="10">
        <v>2.9</v>
      </c>
      <c r="N53" s="10">
        <v>2.8</v>
      </c>
      <c r="O53" s="10">
        <v>2.8</v>
      </c>
      <c r="P53" s="10">
        <v>1.3</v>
      </c>
      <c r="R53" s="10">
        <v>1.3</v>
      </c>
      <c r="S53" s="10">
        <v>1.4</v>
      </c>
      <c r="T53" s="10">
        <v>0</v>
      </c>
      <c r="U53" s="10">
        <v>0</v>
      </c>
      <c r="V53" s="10">
        <v>0</v>
      </c>
      <c r="W53" s="10">
        <v>1.4</v>
      </c>
      <c r="X53" s="10">
        <v>1.4</v>
      </c>
      <c r="Y53" s="10">
        <v>0</v>
      </c>
      <c r="AA53" s="10">
        <v>0</v>
      </c>
      <c r="AB53" s="10">
        <v>0</v>
      </c>
    </row>
    <row r="54" spans="1:28" x14ac:dyDescent="0.2">
      <c r="A54" s="12">
        <v>21702</v>
      </c>
      <c r="B54" s="10">
        <v>7.3</v>
      </c>
      <c r="C54" s="10">
        <v>7.5</v>
      </c>
      <c r="D54" s="10">
        <v>7.2</v>
      </c>
      <c r="E54" s="10">
        <v>7.3</v>
      </c>
      <c r="F54" s="10">
        <v>7.4</v>
      </c>
      <c r="G54" s="10">
        <v>7.7</v>
      </c>
      <c r="I54" s="10">
        <v>7.9</v>
      </c>
      <c r="J54" s="91">
        <v>7.3</v>
      </c>
      <c r="K54" s="10">
        <v>0</v>
      </c>
      <c r="L54" s="10">
        <v>2.7</v>
      </c>
      <c r="M54" s="10">
        <v>2.9</v>
      </c>
      <c r="N54" s="10">
        <v>2.8</v>
      </c>
      <c r="O54" s="10">
        <v>1.4</v>
      </c>
      <c r="P54" s="10">
        <v>1.3</v>
      </c>
      <c r="R54" s="10">
        <v>1.3</v>
      </c>
      <c r="S54" s="10">
        <v>1.4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AA54" s="10">
        <v>1.3</v>
      </c>
      <c r="AB54" s="10">
        <v>0</v>
      </c>
    </row>
    <row r="55" spans="1:28" x14ac:dyDescent="0.2">
      <c r="A55" s="12">
        <v>21794</v>
      </c>
      <c r="B55" s="10">
        <v>7.3</v>
      </c>
      <c r="C55" s="10">
        <v>7.6</v>
      </c>
      <c r="D55" s="10">
        <v>7.3</v>
      </c>
      <c r="E55" s="10">
        <v>7.4</v>
      </c>
      <c r="F55" s="10">
        <v>7.4</v>
      </c>
      <c r="G55" s="10">
        <v>7.7</v>
      </c>
      <c r="I55" s="10">
        <v>7.9</v>
      </c>
      <c r="J55" s="91">
        <v>7.4</v>
      </c>
      <c r="K55" s="10">
        <v>1.4</v>
      </c>
      <c r="L55" s="10">
        <v>4.0999999999999996</v>
      </c>
      <c r="M55" s="10">
        <v>2.8</v>
      </c>
      <c r="N55" s="10">
        <v>2.8</v>
      </c>
      <c r="O55" s="10">
        <v>1.4</v>
      </c>
      <c r="P55" s="10">
        <v>1.3</v>
      </c>
      <c r="R55" s="10">
        <v>2.6</v>
      </c>
      <c r="S55" s="10">
        <v>2.8</v>
      </c>
      <c r="T55" s="10">
        <v>0</v>
      </c>
      <c r="U55" s="10">
        <v>1.3</v>
      </c>
      <c r="V55" s="10">
        <v>1.4</v>
      </c>
      <c r="W55" s="10">
        <v>1.4</v>
      </c>
      <c r="X55" s="10">
        <v>0</v>
      </c>
      <c r="Y55" s="10">
        <v>0</v>
      </c>
      <c r="AA55" s="10">
        <v>0</v>
      </c>
      <c r="AB55" s="10">
        <v>1.4</v>
      </c>
    </row>
    <row r="56" spans="1:28" x14ac:dyDescent="0.2">
      <c r="A56" s="12">
        <v>21885</v>
      </c>
      <c r="B56" s="10">
        <v>7.4</v>
      </c>
      <c r="C56" s="10">
        <v>7.6</v>
      </c>
      <c r="D56" s="10">
        <v>7.4</v>
      </c>
      <c r="E56" s="10">
        <v>7.4</v>
      </c>
      <c r="F56" s="10">
        <v>7.4</v>
      </c>
      <c r="G56" s="10">
        <v>7.7</v>
      </c>
      <c r="I56" s="10">
        <v>7.9</v>
      </c>
      <c r="J56" s="91">
        <v>7.5</v>
      </c>
      <c r="K56" s="10">
        <v>1.4</v>
      </c>
      <c r="L56" s="10">
        <v>1.3</v>
      </c>
      <c r="M56" s="10">
        <v>2.8</v>
      </c>
      <c r="N56" s="10">
        <v>2.8</v>
      </c>
      <c r="O56" s="10">
        <v>1.4</v>
      </c>
      <c r="P56" s="10">
        <v>0</v>
      </c>
      <c r="R56" s="10">
        <v>1.3</v>
      </c>
      <c r="S56" s="10">
        <v>2.7</v>
      </c>
      <c r="T56" s="10">
        <v>1.4</v>
      </c>
      <c r="U56" s="10">
        <v>0</v>
      </c>
      <c r="V56" s="10">
        <v>1.4</v>
      </c>
      <c r="W56" s="10">
        <v>0</v>
      </c>
      <c r="X56" s="10">
        <v>0</v>
      </c>
      <c r="Y56" s="10">
        <v>0</v>
      </c>
      <c r="AA56" s="10">
        <v>0</v>
      </c>
      <c r="AB56" s="10">
        <v>1.4</v>
      </c>
    </row>
    <row r="57" spans="1:28" x14ac:dyDescent="0.2">
      <c r="A57" s="12">
        <v>21976</v>
      </c>
      <c r="B57" s="10">
        <v>7.4</v>
      </c>
      <c r="C57" s="10">
        <v>7.7</v>
      </c>
      <c r="D57" s="10">
        <v>7.4</v>
      </c>
      <c r="E57" s="10">
        <v>7.5</v>
      </c>
      <c r="F57" s="10">
        <v>7.5</v>
      </c>
      <c r="G57" s="10">
        <v>7.8</v>
      </c>
      <c r="I57" s="10">
        <v>8</v>
      </c>
      <c r="J57" s="91">
        <v>7.5</v>
      </c>
      <c r="K57" s="10">
        <v>1.4</v>
      </c>
      <c r="L57" s="10">
        <v>2.7</v>
      </c>
      <c r="M57" s="10">
        <v>2.8</v>
      </c>
      <c r="N57" s="10">
        <v>2.7</v>
      </c>
      <c r="O57" s="10">
        <v>1.4</v>
      </c>
      <c r="P57" s="10">
        <v>1.3</v>
      </c>
      <c r="R57" s="10">
        <v>2.6</v>
      </c>
      <c r="S57" s="10">
        <v>2.7</v>
      </c>
      <c r="T57" s="10">
        <v>0</v>
      </c>
      <c r="U57" s="10">
        <v>1.3</v>
      </c>
      <c r="V57" s="10">
        <v>0</v>
      </c>
      <c r="W57" s="10">
        <v>1.4</v>
      </c>
      <c r="X57" s="10">
        <v>1.4</v>
      </c>
      <c r="Y57" s="10">
        <v>1.3</v>
      </c>
      <c r="AA57" s="10">
        <v>1.3</v>
      </c>
      <c r="AB57" s="10">
        <v>0</v>
      </c>
    </row>
    <row r="58" spans="1:28" x14ac:dyDescent="0.2">
      <c r="A58" s="12">
        <v>22068</v>
      </c>
      <c r="B58" s="10">
        <v>7.5</v>
      </c>
      <c r="C58" s="10">
        <v>7.9</v>
      </c>
      <c r="D58" s="10">
        <v>7.4</v>
      </c>
      <c r="E58" s="10">
        <v>7.6</v>
      </c>
      <c r="F58" s="10">
        <v>7.6</v>
      </c>
      <c r="G58" s="10">
        <v>7.9</v>
      </c>
      <c r="I58" s="10">
        <v>8</v>
      </c>
      <c r="J58" s="91">
        <v>7.6</v>
      </c>
      <c r="K58" s="10">
        <v>2.7</v>
      </c>
      <c r="L58" s="10">
        <v>5.3</v>
      </c>
      <c r="M58" s="10">
        <v>2.8</v>
      </c>
      <c r="N58" s="10">
        <v>4.0999999999999996</v>
      </c>
      <c r="O58" s="10">
        <v>2.7</v>
      </c>
      <c r="P58" s="10">
        <v>2.6</v>
      </c>
      <c r="R58" s="10">
        <v>1.3</v>
      </c>
      <c r="S58" s="10">
        <v>4.0999999999999996</v>
      </c>
      <c r="T58" s="10">
        <v>1.4</v>
      </c>
      <c r="U58" s="10">
        <v>2.6</v>
      </c>
      <c r="V58" s="10">
        <v>0</v>
      </c>
      <c r="W58" s="10">
        <v>1.3</v>
      </c>
      <c r="X58" s="10">
        <v>1.3</v>
      </c>
      <c r="Y58" s="10">
        <v>1.3</v>
      </c>
      <c r="AA58" s="10">
        <v>0</v>
      </c>
      <c r="AB58" s="10">
        <v>1.3</v>
      </c>
    </row>
    <row r="59" spans="1:28" x14ac:dyDescent="0.2">
      <c r="A59" s="12">
        <v>22160</v>
      </c>
      <c r="B59" s="10">
        <v>7.6</v>
      </c>
      <c r="C59" s="10">
        <v>8</v>
      </c>
      <c r="D59" s="10">
        <v>7.5</v>
      </c>
      <c r="E59" s="10">
        <v>7.7</v>
      </c>
      <c r="F59" s="10">
        <v>7.7</v>
      </c>
      <c r="G59" s="10">
        <v>8.1</v>
      </c>
      <c r="I59" s="10">
        <v>8.1999999999999993</v>
      </c>
      <c r="J59" s="91">
        <v>7.7</v>
      </c>
      <c r="K59" s="10">
        <v>4.0999999999999996</v>
      </c>
      <c r="L59" s="10">
        <v>5.3</v>
      </c>
      <c r="M59" s="10">
        <v>2.7</v>
      </c>
      <c r="N59" s="10">
        <v>4.0999999999999996</v>
      </c>
      <c r="O59" s="10">
        <v>4.0999999999999996</v>
      </c>
      <c r="P59" s="10">
        <v>5.2</v>
      </c>
      <c r="R59" s="10">
        <v>3.8</v>
      </c>
      <c r="S59" s="10">
        <v>4.0999999999999996</v>
      </c>
      <c r="T59" s="10">
        <v>1.3</v>
      </c>
      <c r="U59" s="10">
        <v>1.3</v>
      </c>
      <c r="V59" s="10">
        <v>1.4</v>
      </c>
      <c r="W59" s="10">
        <v>1.3</v>
      </c>
      <c r="X59" s="10">
        <v>1.3</v>
      </c>
      <c r="Y59" s="10">
        <v>2.5</v>
      </c>
      <c r="AA59" s="10">
        <v>2.5</v>
      </c>
      <c r="AB59" s="10">
        <v>1.3</v>
      </c>
    </row>
    <row r="60" spans="1:28" x14ac:dyDescent="0.2">
      <c r="A60" s="12">
        <v>22251</v>
      </c>
      <c r="B60" s="10">
        <v>7.7</v>
      </c>
      <c r="C60" s="10">
        <v>8</v>
      </c>
      <c r="D60" s="10">
        <v>7.6</v>
      </c>
      <c r="E60" s="10">
        <v>7.8</v>
      </c>
      <c r="F60" s="10">
        <v>7.7</v>
      </c>
      <c r="G60" s="10">
        <v>8.1999999999999993</v>
      </c>
      <c r="I60" s="10">
        <v>8.1999999999999993</v>
      </c>
      <c r="J60" s="91">
        <v>7.8</v>
      </c>
      <c r="K60" s="10">
        <v>4.0999999999999996</v>
      </c>
      <c r="L60" s="10">
        <v>5.3</v>
      </c>
      <c r="M60" s="10">
        <v>2.7</v>
      </c>
      <c r="N60" s="10">
        <v>5.4</v>
      </c>
      <c r="O60" s="10">
        <v>4.0999999999999996</v>
      </c>
      <c r="P60" s="10">
        <v>6.5</v>
      </c>
      <c r="R60" s="10">
        <v>3.8</v>
      </c>
      <c r="S60" s="10">
        <v>4</v>
      </c>
      <c r="T60" s="10">
        <v>1.3</v>
      </c>
      <c r="U60" s="10">
        <v>0</v>
      </c>
      <c r="V60" s="10">
        <v>1.3</v>
      </c>
      <c r="W60" s="10">
        <v>1.3</v>
      </c>
      <c r="X60" s="10">
        <v>0</v>
      </c>
      <c r="Y60" s="10">
        <v>1.2</v>
      </c>
      <c r="AA60" s="10">
        <v>0</v>
      </c>
      <c r="AB60" s="10">
        <v>1.3</v>
      </c>
    </row>
    <row r="61" spans="1:28" x14ac:dyDescent="0.2">
      <c r="A61" s="12">
        <v>22341</v>
      </c>
      <c r="B61" s="10">
        <v>7.7</v>
      </c>
      <c r="C61" s="10">
        <v>8</v>
      </c>
      <c r="D61" s="10">
        <v>7.7</v>
      </c>
      <c r="E61" s="10">
        <v>7.8</v>
      </c>
      <c r="F61" s="10">
        <v>7.8</v>
      </c>
      <c r="G61" s="10">
        <v>8.3000000000000007</v>
      </c>
      <c r="I61" s="10">
        <v>8.1999999999999993</v>
      </c>
      <c r="J61" s="91">
        <v>7.8</v>
      </c>
      <c r="K61" s="10">
        <v>4.0999999999999996</v>
      </c>
      <c r="L61" s="10">
        <v>3.9</v>
      </c>
      <c r="M61" s="10">
        <v>4.0999999999999996</v>
      </c>
      <c r="N61" s="10">
        <v>4</v>
      </c>
      <c r="O61" s="10">
        <v>4</v>
      </c>
      <c r="P61" s="10">
        <v>6.4</v>
      </c>
      <c r="R61" s="10">
        <v>2.5</v>
      </c>
      <c r="S61" s="10">
        <v>4</v>
      </c>
      <c r="T61" s="10">
        <v>0</v>
      </c>
      <c r="U61" s="10">
        <v>0</v>
      </c>
      <c r="V61" s="10">
        <v>1.3</v>
      </c>
      <c r="W61" s="10">
        <v>0</v>
      </c>
      <c r="X61" s="10">
        <v>1.3</v>
      </c>
      <c r="Y61" s="10">
        <v>1.2</v>
      </c>
      <c r="AA61" s="10">
        <v>0</v>
      </c>
      <c r="AB61" s="10">
        <v>0</v>
      </c>
    </row>
    <row r="62" spans="1:28" x14ac:dyDescent="0.2">
      <c r="A62" s="12">
        <v>22433</v>
      </c>
      <c r="B62" s="10">
        <v>7.8</v>
      </c>
      <c r="C62" s="10">
        <v>8.1</v>
      </c>
      <c r="D62" s="10">
        <v>7.7</v>
      </c>
      <c r="E62" s="10">
        <v>7.9</v>
      </c>
      <c r="F62" s="10">
        <v>7.9</v>
      </c>
      <c r="G62" s="10">
        <v>8.3000000000000007</v>
      </c>
      <c r="I62" s="10">
        <v>8.3000000000000007</v>
      </c>
      <c r="J62" s="91">
        <v>7.9</v>
      </c>
      <c r="K62" s="10">
        <v>4</v>
      </c>
      <c r="L62" s="10">
        <v>2.5</v>
      </c>
      <c r="M62" s="10">
        <v>4.0999999999999996</v>
      </c>
      <c r="N62" s="10">
        <v>3.9</v>
      </c>
      <c r="O62" s="10">
        <v>3.9</v>
      </c>
      <c r="P62" s="10">
        <v>5.0999999999999996</v>
      </c>
      <c r="R62" s="10">
        <v>3.8</v>
      </c>
      <c r="S62" s="10">
        <v>3.9</v>
      </c>
      <c r="T62" s="10">
        <v>1.3</v>
      </c>
      <c r="U62" s="10">
        <v>1.3</v>
      </c>
      <c r="V62" s="10">
        <v>0</v>
      </c>
      <c r="W62" s="10">
        <v>1.3</v>
      </c>
      <c r="X62" s="10">
        <v>1.3</v>
      </c>
      <c r="Y62" s="10">
        <v>0</v>
      </c>
      <c r="AA62" s="10">
        <v>1.2</v>
      </c>
      <c r="AB62" s="10">
        <v>1.3</v>
      </c>
    </row>
    <row r="63" spans="1:28" x14ac:dyDescent="0.2">
      <c r="A63" s="12">
        <v>22525</v>
      </c>
      <c r="B63" s="10">
        <v>7.7</v>
      </c>
      <c r="C63" s="10">
        <v>8.1</v>
      </c>
      <c r="D63" s="10">
        <v>7.7</v>
      </c>
      <c r="E63" s="10">
        <v>7.8</v>
      </c>
      <c r="F63" s="10">
        <v>7.8</v>
      </c>
      <c r="G63" s="10">
        <v>8.4</v>
      </c>
      <c r="I63" s="10">
        <v>8.3000000000000007</v>
      </c>
      <c r="J63" s="91">
        <v>7.8</v>
      </c>
      <c r="K63" s="10">
        <v>1.3</v>
      </c>
      <c r="L63" s="10">
        <v>1.3</v>
      </c>
      <c r="M63" s="10">
        <v>2.7</v>
      </c>
      <c r="N63" s="10">
        <v>1.3</v>
      </c>
      <c r="O63" s="10">
        <v>1.3</v>
      </c>
      <c r="P63" s="10">
        <v>3.7</v>
      </c>
      <c r="R63" s="10">
        <v>1.2</v>
      </c>
      <c r="S63" s="10">
        <v>1.3</v>
      </c>
      <c r="T63" s="10">
        <v>-1.3</v>
      </c>
      <c r="U63" s="10">
        <v>0</v>
      </c>
      <c r="V63" s="10">
        <v>0</v>
      </c>
      <c r="W63" s="10">
        <v>-1.3</v>
      </c>
      <c r="X63" s="10">
        <v>-1.3</v>
      </c>
      <c r="Y63" s="10">
        <v>1.2</v>
      </c>
      <c r="AA63" s="10">
        <v>0</v>
      </c>
      <c r="AB63" s="10">
        <v>-1.3</v>
      </c>
    </row>
    <row r="64" spans="1:28" x14ac:dyDescent="0.2">
      <c r="A64" s="12">
        <v>22616</v>
      </c>
      <c r="B64" s="10">
        <v>7.7</v>
      </c>
      <c r="C64" s="10">
        <v>8.1</v>
      </c>
      <c r="D64" s="10">
        <v>7.7</v>
      </c>
      <c r="E64" s="10">
        <v>7.8</v>
      </c>
      <c r="F64" s="10">
        <v>7.7</v>
      </c>
      <c r="G64" s="10">
        <v>8.3000000000000007</v>
      </c>
      <c r="I64" s="10">
        <v>8.4</v>
      </c>
      <c r="J64" s="91">
        <v>7.8</v>
      </c>
      <c r="K64" s="10">
        <v>0</v>
      </c>
      <c r="L64" s="10">
        <v>1.3</v>
      </c>
      <c r="M64" s="10">
        <v>1.3</v>
      </c>
      <c r="N64" s="10">
        <v>0</v>
      </c>
      <c r="O64" s="10">
        <v>0</v>
      </c>
      <c r="P64" s="10">
        <v>1.2</v>
      </c>
      <c r="R64" s="10">
        <v>2.4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-1.3</v>
      </c>
      <c r="Y64" s="10">
        <v>-1.2</v>
      </c>
      <c r="AA64" s="10">
        <v>1.2</v>
      </c>
      <c r="AB64" s="10">
        <v>0</v>
      </c>
    </row>
    <row r="65" spans="1:28" x14ac:dyDescent="0.2">
      <c r="A65" s="12">
        <v>22706</v>
      </c>
      <c r="B65" s="10">
        <v>7.7</v>
      </c>
      <c r="C65" s="10">
        <v>8</v>
      </c>
      <c r="D65" s="10">
        <v>7.8</v>
      </c>
      <c r="E65" s="10">
        <v>7.7</v>
      </c>
      <c r="F65" s="10">
        <v>7.8</v>
      </c>
      <c r="G65" s="10">
        <v>8.3000000000000007</v>
      </c>
      <c r="I65" s="10">
        <v>8.3000000000000007</v>
      </c>
      <c r="J65" s="91">
        <v>7.8</v>
      </c>
      <c r="K65" s="10">
        <v>0</v>
      </c>
      <c r="L65" s="10">
        <v>0</v>
      </c>
      <c r="M65" s="10">
        <v>1.3</v>
      </c>
      <c r="N65" s="10">
        <v>-1.3</v>
      </c>
      <c r="O65" s="10">
        <v>0</v>
      </c>
      <c r="P65" s="10">
        <v>0</v>
      </c>
      <c r="R65" s="10">
        <v>1.2</v>
      </c>
      <c r="S65" s="10">
        <v>0</v>
      </c>
      <c r="T65" s="10">
        <v>0</v>
      </c>
      <c r="U65" s="10">
        <v>-1.2</v>
      </c>
      <c r="V65" s="10">
        <v>1.3</v>
      </c>
      <c r="W65" s="10">
        <v>-1.3</v>
      </c>
      <c r="X65" s="10">
        <v>1.3</v>
      </c>
      <c r="Y65" s="10">
        <v>0</v>
      </c>
      <c r="AA65" s="10">
        <v>-1.2</v>
      </c>
      <c r="AB65" s="10">
        <v>0</v>
      </c>
    </row>
    <row r="66" spans="1:28" x14ac:dyDescent="0.2">
      <c r="A66" s="12">
        <v>22798</v>
      </c>
      <c r="B66" s="10">
        <v>7.7</v>
      </c>
      <c r="C66" s="10">
        <v>8</v>
      </c>
      <c r="D66" s="10">
        <v>7.8</v>
      </c>
      <c r="E66" s="10">
        <v>7.7</v>
      </c>
      <c r="F66" s="10">
        <v>7.8</v>
      </c>
      <c r="G66" s="10">
        <v>8.3000000000000007</v>
      </c>
      <c r="I66" s="10">
        <v>8.3000000000000007</v>
      </c>
      <c r="J66" s="91">
        <v>7.8</v>
      </c>
      <c r="K66" s="10">
        <v>-1.3</v>
      </c>
      <c r="L66" s="10">
        <v>-1.2</v>
      </c>
      <c r="M66" s="10">
        <v>1.3</v>
      </c>
      <c r="N66" s="10">
        <v>-2.5</v>
      </c>
      <c r="O66" s="10">
        <v>-1.3</v>
      </c>
      <c r="P66" s="10">
        <v>0</v>
      </c>
      <c r="R66" s="10">
        <v>0</v>
      </c>
      <c r="S66" s="10">
        <v>-1.3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AA66" s="10">
        <v>0</v>
      </c>
      <c r="AB66" s="10">
        <v>0</v>
      </c>
    </row>
    <row r="67" spans="1:28" x14ac:dyDescent="0.2">
      <c r="A67" s="12">
        <v>22890</v>
      </c>
      <c r="B67" s="10">
        <v>7.7</v>
      </c>
      <c r="C67" s="10">
        <v>8</v>
      </c>
      <c r="D67" s="10">
        <v>7.8</v>
      </c>
      <c r="E67" s="10">
        <v>7.7</v>
      </c>
      <c r="F67" s="10">
        <v>7.8</v>
      </c>
      <c r="G67" s="10">
        <v>8.3000000000000007</v>
      </c>
      <c r="I67" s="10">
        <v>8.3000000000000007</v>
      </c>
      <c r="J67" s="91">
        <v>7.8</v>
      </c>
      <c r="K67" s="10">
        <v>0</v>
      </c>
      <c r="L67" s="10">
        <v>-1.2</v>
      </c>
      <c r="M67" s="10">
        <v>1.3</v>
      </c>
      <c r="N67" s="10">
        <v>-1.3</v>
      </c>
      <c r="O67" s="10">
        <v>0</v>
      </c>
      <c r="P67" s="10">
        <v>-1.2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AA67" s="10">
        <v>0</v>
      </c>
      <c r="AB67" s="10">
        <v>0</v>
      </c>
    </row>
    <row r="68" spans="1:28" x14ac:dyDescent="0.2">
      <c r="A68" s="12">
        <v>22981</v>
      </c>
      <c r="B68" s="10">
        <v>7.8</v>
      </c>
      <c r="C68" s="10">
        <v>8</v>
      </c>
      <c r="D68" s="10">
        <v>7.8</v>
      </c>
      <c r="E68" s="10">
        <v>7.7</v>
      </c>
      <c r="F68" s="10">
        <v>7.8</v>
      </c>
      <c r="G68" s="10">
        <v>8.3000000000000007</v>
      </c>
      <c r="I68" s="10">
        <v>8.4</v>
      </c>
      <c r="J68" s="91">
        <v>7.8</v>
      </c>
      <c r="K68" s="10">
        <v>1.3</v>
      </c>
      <c r="L68" s="10">
        <v>-1.2</v>
      </c>
      <c r="M68" s="10">
        <v>1.3</v>
      </c>
      <c r="N68" s="10">
        <v>-1.3</v>
      </c>
      <c r="O68" s="10">
        <v>1.3</v>
      </c>
      <c r="P68" s="10">
        <v>0</v>
      </c>
      <c r="R68" s="10">
        <v>0</v>
      </c>
      <c r="S68" s="10">
        <v>0</v>
      </c>
      <c r="T68" s="10">
        <v>1.3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AA68" s="10">
        <v>1.2</v>
      </c>
      <c r="AB68" s="10">
        <v>0</v>
      </c>
    </row>
    <row r="69" spans="1:28" x14ac:dyDescent="0.2">
      <c r="A69" s="12">
        <v>23071</v>
      </c>
      <c r="B69" s="10">
        <v>7.8</v>
      </c>
      <c r="C69" s="10">
        <v>8</v>
      </c>
      <c r="D69" s="10">
        <v>7.8</v>
      </c>
      <c r="E69" s="10">
        <v>7.7</v>
      </c>
      <c r="F69" s="10">
        <v>7.9</v>
      </c>
      <c r="G69" s="10">
        <v>8.3000000000000007</v>
      </c>
      <c r="I69" s="10">
        <v>8.3000000000000007</v>
      </c>
      <c r="J69" s="91">
        <v>7.8</v>
      </c>
      <c r="K69" s="10">
        <v>1.3</v>
      </c>
      <c r="L69" s="10">
        <v>0</v>
      </c>
      <c r="M69" s="10">
        <v>0</v>
      </c>
      <c r="N69" s="10">
        <v>0</v>
      </c>
      <c r="O69" s="10">
        <v>1.3</v>
      </c>
      <c r="P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1.3</v>
      </c>
      <c r="Y69" s="10">
        <v>0</v>
      </c>
      <c r="AA69" s="10">
        <v>-1.2</v>
      </c>
      <c r="AB69" s="10">
        <v>0</v>
      </c>
    </row>
    <row r="70" spans="1:28" x14ac:dyDescent="0.2">
      <c r="A70" s="12">
        <v>23163</v>
      </c>
      <c r="B70" s="10">
        <v>7.8</v>
      </c>
      <c r="C70" s="10">
        <v>8.1</v>
      </c>
      <c r="D70" s="10">
        <v>7.8</v>
      </c>
      <c r="E70" s="10">
        <v>7.8</v>
      </c>
      <c r="F70" s="10">
        <v>7.9</v>
      </c>
      <c r="G70" s="10">
        <v>8.3000000000000007</v>
      </c>
      <c r="I70" s="10">
        <v>8.3000000000000007</v>
      </c>
      <c r="J70" s="91">
        <v>7.8</v>
      </c>
      <c r="K70" s="10">
        <v>1.3</v>
      </c>
      <c r="L70" s="10">
        <v>1.3</v>
      </c>
      <c r="M70" s="10">
        <v>0</v>
      </c>
      <c r="N70" s="10">
        <v>1.3</v>
      </c>
      <c r="O70" s="10">
        <v>1.3</v>
      </c>
      <c r="P70" s="10">
        <v>0</v>
      </c>
      <c r="R70" s="10">
        <v>0</v>
      </c>
      <c r="S70" s="10">
        <v>0</v>
      </c>
      <c r="T70" s="10">
        <v>0</v>
      </c>
      <c r="U70" s="10">
        <v>1.3</v>
      </c>
      <c r="V70" s="10">
        <v>0</v>
      </c>
      <c r="W70" s="10">
        <v>1.3</v>
      </c>
      <c r="X70" s="10">
        <v>0</v>
      </c>
      <c r="Y70" s="10">
        <v>0</v>
      </c>
      <c r="AA70" s="10">
        <v>0</v>
      </c>
      <c r="AB70" s="10">
        <v>0</v>
      </c>
    </row>
    <row r="71" spans="1:28" x14ac:dyDescent="0.2">
      <c r="A71" s="12">
        <v>23255</v>
      </c>
      <c r="B71" s="10">
        <v>7.8</v>
      </c>
      <c r="C71" s="10">
        <v>8.1</v>
      </c>
      <c r="D71" s="10">
        <v>7.8</v>
      </c>
      <c r="E71" s="10">
        <v>7.8</v>
      </c>
      <c r="F71" s="10">
        <v>7.9</v>
      </c>
      <c r="G71" s="10">
        <v>8.3000000000000007</v>
      </c>
      <c r="I71" s="10">
        <v>8.4</v>
      </c>
      <c r="J71" s="91">
        <v>7.9</v>
      </c>
      <c r="K71" s="10">
        <v>1.3</v>
      </c>
      <c r="L71" s="10">
        <v>1.3</v>
      </c>
      <c r="M71" s="10">
        <v>0</v>
      </c>
      <c r="N71" s="10">
        <v>1.3</v>
      </c>
      <c r="O71" s="10">
        <v>1.3</v>
      </c>
      <c r="P71" s="10">
        <v>0</v>
      </c>
      <c r="R71" s="10">
        <v>1.2</v>
      </c>
      <c r="S71" s="10">
        <v>1.3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AA71" s="10">
        <v>1.2</v>
      </c>
      <c r="AB71" s="10">
        <v>1.3</v>
      </c>
    </row>
    <row r="72" spans="1:28" x14ac:dyDescent="0.2">
      <c r="A72" s="12">
        <v>23346</v>
      </c>
      <c r="B72" s="10">
        <v>7.8</v>
      </c>
      <c r="C72" s="10">
        <v>8.1</v>
      </c>
      <c r="D72" s="10">
        <v>7.8</v>
      </c>
      <c r="E72" s="10">
        <v>7.8</v>
      </c>
      <c r="F72" s="10">
        <v>7.9</v>
      </c>
      <c r="G72" s="10">
        <v>8.4</v>
      </c>
      <c r="I72" s="10">
        <v>8.4</v>
      </c>
      <c r="J72" s="91">
        <v>7.9</v>
      </c>
      <c r="K72" s="10">
        <v>0</v>
      </c>
      <c r="L72" s="10">
        <v>1.3</v>
      </c>
      <c r="M72" s="10">
        <v>0</v>
      </c>
      <c r="N72" s="10">
        <v>1.3</v>
      </c>
      <c r="O72" s="10">
        <v>1.3</v>
      </c>
      <c r="P72" s="10">
        <v>1.2</v>
      </c>
      <c r="R72" s="10">
        <v>0</v>
      </c>
      <c r="S72" s="10">
        <v>1.3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1.2</v>
      </c>
      <c r="AA72" s="10">
        <v>0</v>
      </c>
      <c r="AB72" s="10">
        <v>0</v>
      </c>
    </row>
    <row r="73" spans="1:28" x14ac:dyDescent="0.2">
      <c r="A73" s="12">
        <v>23437</v>
      </c>
      <c r="B73" s="10">
        <v>7.8</v>
      </c>
      <c r="C73" s="10">
        <v>8.1</v>
      </c>
      <c r="D73" s="10">
        <v>7.9</v>
      </c>
      <c r="E73" s="10">
        <v>7.8</v>
      </c>
      <c r="F73" s="10">
        <v>8</v>
      </c>
      <c r="G73" s="10">
        <v>8.4</v>
      </c>
      <c r="I73" s="10">
        <v>8.4</v>
      </c>
      <c r="J73" s="91">
        <v>8</v>
      </c>
      <c r="K73" s="10">
        <v>0</v>
      </c>
      <c r="L73" s="10">
        <v>1.3</v>
      </c>
      <c r="M73" s="10">
        <v>1.3</v>
      </c>
      <c r="N73" s="10">
        <v>1.3</v>
      </c>
      <c r="O73" s="10">
        <v>1.3</v>
      </c>
      <c r="P73" s="10">
        <v>1.2</v>
      </c>
      <c r="R73" s="10">
        <v>1.2</v>
      </c>
      <c r="S73" s="10">
        <v>2.6</v>
      </c>
      <c r="T73" s="10">
        <v>0</v>
      </c>
      <c r="U73" s="10">
        <v>0</v>
      </c>
      <c r="V73" s="10">
        <v>1.3</v>
      </c>
      <c r="W73" s="10">
        <v>0</v>
      </c>
      <c r="X73" s="10">
        <v>1.3</v>
      </c>
      <c r="Y73" s="10">
        <v>0</v>
      </c>
      <c r="AA73" s="10">
        <v>0</v>
      </c>
      <c r="AB73" s="10">
        <v>1.3</v>
      </c>
    </row>
    <row r="74" spans="1:28" x14ac:dyDescent="0.2">
      <c r="A74" s="12">
        <v>23529</v>
      </c>
      <c r="B74" s="10">
        <v>7.9</v>
      </c>
      <c r="C74" s="10">
        <v>8.1999999999999993</v>
      </c>
      <c r="D74" s="10">
        <v>8</v>
      </c>
      <c r="E74" s="10">
        <v>8</v>
      </c>
      <c r="F74" s="10">
        <v>8</v>
      </c>
      <c r="G74" s="10">
        <v>8.4</v>
      </c>
      <c r="I74" s="10">
        <v>8.4</v>
      </c>
      <c r="J74" s="91">
        <v>8</v>
      </c>
      <c r="K74" s="10">
        <v>1.3</v>
      </c>
      <c r="L74" s="10">
        <v>1.2</v>
      </c>
      <c r="M74" s="10">
        <v>2.6</v>
      </c>
      <c r="N74" s="10">
        <v>2.6</v>
      </c>
      <c r="O74" s="10">
        <v>1.3</v>
      </c>
      <c r="P74" s="10">
        <v>1.2</v>
      </c>
      <c r="R74" s="10">
        <v>1.2</v>
      </c>
      <c r="S74" s="10">
        <v>2.6</v>
      </c>
      <c r="T74" s="10">
        <v>1.3</v>
      </c>
      <c r="U74" s="10">
        <v>1.2</v>
      </c>
      <c r="V74" s="10">
        <v>1.3</v>
      </c>
      <c r="W74" s="10">
        <v>2.6</v>
      </c>
      <c r="X74" s="10">
        <v>0</v>
      </c>
      <c r="Y74" s="10">
        <v>0</v>
      </c>
      <c r="AA74" s="10">
        <v>0</v>
      </c>
      <c r="AB74" s="10">
        <v>0</v>
      </c>
    </row>
    <row r="75" spans="1:28" x14ac:dyDescent="0.2">
      <c r="A75" s="12">
        <v>23621</v>
      </c>
      <c r="B75" s="10">
        <v>8</v>
      </c>
      <c r="C75" s="10">
        <v>8.1999999999999993</v>
      </c>
      <c r="D75" s="10">
        <v>8.1</v>
      </c>
      <c r="E75" s="10">
        <v>8.1</v>
      </c>
      <c r="F75" s="10">
        <v>8.1</v>
      </c>
      <c r="G75" s="10">
        <v>8.5</v>
      </c>
      <c r="I75" s="10">
        <v>8.5</v>
      </c>
      <c r="J75" s="91">
        <v>8.1</v>
      </c>
      <c r="K75" s="10">
        <v>2.6</v>
      </c>
      <c r="L75" s="10">
        <v>1.2</v>
      </c>
      <c r="M75" s="10">
        <v>3.8</v>
      </c>
      <c r="N75" s="10">
        <v>3.8</v>
      </c>
      <c r="O75" s="10">
        <v>2.5</v>
      </c>
      <c r="P75" s="10">
        <v>2.4</v>
      </c>
      <c r="R75" s="10">
        <v>1.2</v>
      </c>
      <c r="S75" s="10">
        <v>2.5</v>
      </c>
      <c r="T75" s="10">
        <v>1.3</v>
      </c>
      <c r="U75" s="10">
        <v>0</v>
      </c>
      <c r="V75" s="10">
        <v>1.3</v>
      </c>
      <c r="W75" s="10">
        <v>1.3</v>
      </c>
      <c r="X75" s="10">
        <v>1.3</v>
      </c>
      <c r="Y75" s="10">
        <v>1.2</v>
      </c>
      <c r="AA75" s="10">
        <v>1.2</v>
      </c>
      <c r="AB75" s="10">
        <v>1.3</v>
      </c>
    </row>
    <row r="76" spans="1:28" x14ac:dyDescent="0.2">
      <c r="A76" s="12">
        <v>23712</v>
      </c>
      <c r="B76" s="10">
        <v>8.1</v>
      </c>
      <c r="C76" s="10">
        <v>8.4</v>
      </c>
      <c r="D76" s="10">
        <v>8.1</v>
      </c>
      <c r="E76" s="10">
        <v>8.1999999999999993</v>
      </c>
      <c r="F76" s="10">
        <v>8.1</v>
      </c>
      <c r="G76" s="10">
        <v>8.6</v>
      </c>
      <c r="I76" s="10">
        <v>8.6999999999999993</v>
      </c>
      <c r="J76" s="91">
        <v>8.1999999999999993</v>
      </c>
      <c r="K76" s="10">
        <v>3.8</v>
      </c>
      <c r="L76" s="10">
        <v>3.7</v>
      </c>
      <c r="M76" s="10">
        <v>3.8</v>
      </c>
      <c r="N76" s="10">
        <v>5.0999999999999996</v>
      </c>
      <c r="O76" s="10">
        <v>2.5</v>
      </c>
      <c r="P76" s="10">
        <v>2.4</v>
      </c>
      <c r="R76" s="10">
        <v>3.6</v>
      </c>
      <c r="S76" s="10">
        <v>3.8</v>
      </c>
      <c r="T76" s="10">
        <v>1.3</v>
      </c>
      <c r="U76" s="10">
        <v>2.4</v>
      </c>
      <c r="V76" s="10">
        <v>0</v>
      </c>
      <c r="W76" s="10">
        <v>1.2</v>
      </c>
      <c r="X76" s="10">
        <v>0</v>
      </c>
      <c r="Y76" s="10">
        <v>1.2</v>
      </c>
      <c r="AA76" s="10">
        <v>2.4</v>
      </c>
      <c r="AB76" s="10">
        <v>1.2</v>
      </c>
    </row>
    <row r="77" spans="1:28" x14ac:dyDescent="0.2">
      <c r="A77" s="12">
        <v>23802</v>
      </c>
      <c r="B77" s="10">
        <v>8.1</v>
      </c>
      <c r="C77" s="10">
        <v>8.5</v>
      </c>
      <c r="D77" s="10">
        <v>8.1999999999999993</v>
      </c>
      <c r="E77" s="10">
        <v>8.1999999999999993</v>
      </c>
      <c r="F77" s="10">
        <v>8.1999999999999993</v>
      </c>
      <c r="G77" s="10">
        <v>8.6</v>
      </c>
      <c r="I77" s="10">
        <v>8.6999999999999993</v>
      </c>
      <c r="J77" s="91">
        <v>8.1999999999999993</v>
      </c>
      <c r="K77" s="10">
        <v>3.8</v>
      </c>
      <c r="L77" s="10">
        <v>4.9000000000000004</v>
      </c>
      <c r="M77" s="10">
        <v>3.8</v>
      </c>
      <c r="N77" s="10">
        <v>5.0999999999999996</v>
      </c>
      <c r="O77" s="10">
        <v>2.5</v>
      </c>
      <c r="P77" s="10">
        <v>2.4</v>
      </c>
      <c r="R77" s="10">
        <v>3.6</v>
      </c>
      <c r="S77" s="10">
        <v>2.5</v>
      </c>
      <c r="T77" s="10">
        <v>0</v>
      </c>
      <c r="U77" s="10">
        <v>1.2</v>
      </c>
      <c r="V77" s="10">
        <v>1.2</v>
      </c>
      <c r="W77" s="10">
        <v>0</v>
      </c>
      <c r="X77" s="10">
        <v>1.2</v>
      </c>
      <c r="Y77" s="10">
        <v>0</v>
      </c>
      <c r="AA77" s="10">
        <v>0</v>
      </c>
      <c r="AB77" s="10">
        <v>0</v>
      </c>
    </row>
    <row r="78" spans="1:28" x14ac:dyDescent="0.2">
      <c r="A78" s="12">
        <v>23894</v>
      </c>
      <c r="B78" s="10">
        <v>8.1999999999999993</v>
      </c>
      <c r="C78" s="10">
        <v>8.6</v>
      </c>
      <c r="D78" s="10">
        <v>8.3000000000000007</v>
      </c>
      <c r="E78" s="10">
        <v>8.1999999999999993</v>
      </c>
      <c r="F78" s="10">
        <v>8.3000000000000007</v>
      </c>
      <c r="G78" s="10">
        <v>8.8000000000000007</v>
      </c>
      <c r="I78" s="10">
        <v>8.8000000000000007</v>
      </c>
      <c r="J78" s="91">
        <v>8.3000000000000007</v>
      </c>
      <c r="K78" s="10">
        <v>3.8</v>
      </c>
      <c r="L78" s="10">
        <v>4.9000000000000004</v>
      </c>
      <c r="M78" s="10">
        <v>3.8</v>
      </c>
      <c r="N78" s="10">
        <v>2.5</v>
      </c>
      <c r="O78" s="10">
        <v>3.8</v>
      </c>
      <c r="P78" s="10">
        <v>4.8</v>
      </c>
      <c r="R78" s="10">
        <v>4.8</v>
      </c>
      <c r="S78" s="10">
        <v>3.8</v>
      </c>
      <c r="T78" s="10">
        <v>1.2</v>
      </c>
      <c r="U78" s="10">
        <v>1.2</v>
      </c>
      <c r="V78" s="10">
        <v>1.2</v>
      </c>
      <c r="W78" s="10">
        <v>0</v>
      </c>
      <c r="X78" s="10">
        <v>1.2</v>
      </c>
      <c r="Y78" s="10">
        <v>2.2999999999999998</v>
      </c>
      <c r="AA78" s="10">
        <v>1.1000000000000001</v>
      </c>
      <c r="AB78" s="10">
        <v>1.2</v>
      </c>
    </row>
    <row r="79" spans="1:28" x14ac:dyDescent="0.2">
      <c r="A79" s="12">
        <v>23986</v>
      </c>
      <c r="B79" s="10">
        <v>8.3000000000000007</v>
      </c>
      <c r="C79" s="10">
        <v>8.6</v>
      </c>
      <c r="D79" s="10">
        <v>8.4</v>
      </c>
      <c r="E79" s="10">
        <v>8.3000000000000007</v>
      </c>
      <c r="F79" s="10">
        <v>8.4</v>
      </c>
      <c r="G79" s="10">
        <v>8.9</v>
      </c>
      <c r="I79" s="10">
        <v>8.8000000000000007</v>
      </c>
      <c r="J79" s="91">
        <v>8.4</v>
      </c>
      <c r="K79" s="10">
        <v>3.8</v>
      </c>
      <c r="L79" s="10">
        <v>4.9000000000000004</v>
      </c>
      <c r="M79" s="10">
        <v>3.7</v>
      </c>
      <c r="N79" s="10">
        <v>2.5</v>
      </c>
      <c r="O79" s="10">
        <v>3.7</v>
      </c>
      <c r="P79" s="10">
        <v>4.7</v>
      </c>
      <c r="R79" s="10">
        <v>3.5</v>
      </c>
      <c r="S79" s="10">
        <v>3.7</v>
      </c>
      <c r="T79" s="10">
        <v>1.2</v>
      </c>
      <c r="U79" s="10">
        <v>0</v>
      </c>
      <c r="V79" s="10">
        <v>1.2</v>
      </c>
      <c r="W79" s="10">
        <v>1.2</v>
      </c>
      <c r="X79" s="10">
        <v>1.2</v>
      </c>
      <c r="Y79" s="10">
        <v>1.1000000000000001</v>
      </c>
      <c r="AA79" s="10">
        <v>0</v>
      </c>
      <c r="AB79" s="10">
        <v>1.2</v>
      </c>
    </row>
    <row r="80" spans="1:28" x14ac:dyDescent="0.2">
      <c r="A80" s="12">
        <v>24077</v>
      </c>
      <c r="B80" s="10">
        <v>8.4</v>
      </c>
      <c r="C80" s="10">
        <v>8.8000000000000007</v>
      </c>
      <c r="D80" s="10">
        <v>8.5</v>
      </c>
      <c r="E80" s="10">
        <v>8.4</v>
      </c>
      <c r="F80" s="10">
        <v>8.4</v>
      </c>
      <c r="G80" s="10">
        <v>9</v>
      </c>
      <c r="I80" s="10">
        <v>8.9</v>
      </c>
      <c r="J80" s="91">
        <v>8.5</v>
      </c>
      <c r="K80" s="10">
        <v>3.7</v>
      </c>
      <c r="L80" s="10">
        <v>4.8</v>
      </c>
      <c r="M80" s="10">
        <v>4.9000000000000004</v>
      </c>
      <c r="N80" s="10">
        <v>2.4</v>
      </c>
      <c r="O80" s="10">
        <v>3.7</v>
      </c>
      <c r="P80" s="10">
        <v>4.7</v>
      </c>
      <c r="R80" s="10">
        <v>2.2999999999999998</v>
      </c>
      <c r="S80" s="10">
        <v>3.7</v>
      </c>
      <c r="T80" s="10">
        <v>1.2</v>
      </c>
      <c r="U80" s="10">
        <v>2.2999999999999998</v>
      </c>
      <c r="V80" s="10">
        <v>1.2</v>
      </c>
      <c r="W80" s="10">
        <v>1.2</v>
      </c>
      <c r="X80" s="10">
        <v>0</v>
      </c>
      <c r="Y80" s="10">
        <v>1.1000000000000001</v>
      </c>
      <c r="AA80" s="10">
        <v>1.1000000000000001</v>
      </c>
      <c r="AB80" s="10">
        <v>1.2</v>
      </c>
    </row>
    <row r="81" spans="1:28" x14ac:dyDescent="0.2">
      <c r="A81" s="12">
        <v>24167</v>
      </c>
      <c r="B81" s="10">
        <v>8.4</v>
      </c>
      <c r="C81" s="10">
        <v>8.8000000000000007</v>
      </c>
      <c r="D81" s="10">
        <v>8.6</v>
      </c>
      <c r="E81" s="10">
        <v>8.4</v>
      </c>
      <c r="F81" s="10">
        <v>8.5</v>
      </c>
      <c r="G81" s="10">
        <v>8.9</v>
      </c>
      <c r="I81" s="10">
        <v>8.9</v>
      </c>
      <c r="J81" s="91">
        <v>8.6</v>
      </c>
      <c r="K81" s="10">
        <v>3.7</v>
      </c>
      <c r="L81" s="10">
        <v>3.5</v>
      </c>
      <c r="M81" s="10">
        <v>4.9000000000000004</v>
      </c>
      <c r="N81" s="10">
        <v>2.4</v>
      </c>
      <c r="O81" s="10">
        <v>3.7</v>
      </c>
      <c r="P81" s="10">
        <v>3.5</v>
      </c>
      <c r="R81" s="10">
        <v>2.2999999999999998</v>
      </c>
      <c r="S81" s="10">
        <v>4.9000000000000004</v>
      </c>
      <c r="T81" s="10">
        <v>0</v>
      </c>
      <c r="U81" s="10">
        <v>0</v>
      </c>
      <c r="V81" s="10">
        <v>1.2</v>
      </c>
      <c r="W81" s="10">
        <v>0</v>
      </c>
      <c r="X81" s="10">
        <v>1.2</v>
      </c>
      <c r="Y81" s="10">
        <v>-1.1000000000000001</v>
      </c>
      <c r="AA81" s="10">
        <v>0</v>
      </c>
      <c r="AB81" s="10">
        <v>1.2</v>
      </c>
    </row>
    <row r="82" spans="1:28" x14ac:dyDescent="0.2">
      <c r="A82" s="12">
        <v>24259</v>
      </c>
      <c r="B82" s="10">
        <v>8.4</v>
      </c>
      <c r="C82" s="10">
        <v>8.8000000000000007</v>
      </c>
      <c r="D82" s="10">
        <v>8.6999999999999993</v>
      </c>
      <c r="E82" s="10">
        <v>8.6</v>
      </c>
      <c r="F82" s="10">
        <v>8.6999999999999993</v>
      </c>
      <c r="G82" s="10">
        <v>9</v>
      </c>
      <c r="I82" s="10">
        <v>8.9</v>
      </c>
      <c r="J82" s="91">
        <v>8.6</v>
      </c>
      <c r="K82" s="10">
        <v>2.4</v>
      </c>
      <c r="L82" s="10">
        <v>2.2999999999999998</v>
      </c>
      <c r="M82" s="10">
        <v>4.8</v>
      </c>
      <c r="N82" s="10">
        <v>4.9000000000000004</v>
      </c>
      <c r="O82" s="10">
        <v>4.8</v>
      </c>
      <c r="P82" s="10">
        <v>2.2999999999999998</v>
      </c>
      <c r="R82" s="10">
        <v>1.1000000000000001</v>
      </c>
      <c r="S82" s="10">
        <v>3.6</v>
      </c>
      <c r="T82" s="10">
        <v>0</v>
      </c>
      <c r="U82" s="10">
        <v>0</v>
      </c>
      <c r="V82" s="10">
        <v>1.2</v>
      </c>
      <c r="W82" s="10">
        <v>2.4</v>
      </c>
      <c r="X82" s="10">
        <v>2.4</v>
      </c>
      <c r="Y82" s="10">
        <v>1.1000000000000001</v>
      </c>
      <c r="AA82" s="10">
        <v>0</v>
      </c>
      <c r="AB82" s="10">
        <v>0</v>
      </c>
    </row>
    <row r="83" spans="1:28" x14ac:dyDescent="0.2">
      <c r="A83" s="12">
        <v>24351</v>
      </c>
      <c r="B83" s="10">
        <v>8.5</v>
      </c>
      <c r="C83" s="10">
        <v>8.9</v>
      </c>
      <c r="D83" s="10">
        <v>8.6999999999999993</v>
      </c>
      <c r="E83" s="10">
        <v>8.6</v>
      </c>
      <c r="F83" s="10">
        <v>8.6999999999999993</v>
      </c>
      <c r="G83" s="10">
        <v>9</v>
      </c>
      <c r="I83" s="10">
        <v>9</v>
      </c>
      <c r="J83" s="91">
        <v>8.6</v>
      </c>
      <c r="K83" s="10">
        <v>2.4</v>
      </c>
      <c r="L83" s="10">
        <v>3.5</v>
      </c>
      <c r="M83" s="10">
        <v>3.6</v>
      </c>
      <c r="N83" s="10">
        <v>3.6</v>
      </c>
      <c r="O83" s="10">
        <v>3.6</v>
      </c>
      <c r="P83" s="10">
        <v>1.1000000000000001</v>
      </c>
      <c r="R83" s="10">
        <v>2.2999999999999998</v>
      </c>
      <c r="S83" s="10">
        <v>2.4</v>
      </c>
      <c r="T83" s="10">
        <v>1.2</v>
      </c>
      <c r="U83" s="10">
        <v>1.1000000000000001</v>
      </c>
      <c r="V83" s="10">
        <v>0</v>
      </c>
      <c r="W83" s="10">
        <v>0</v>
      </c>
      <c r="X83" s="10">
        <v>0</v>
      </c>
      <c r="Y83" s="10">
        <v>0</v>
      </c>
      <c r="AA83" s="10">
        <v>1.1000000000000001</v>
      </c>
      <c r="AB83" s="10">
        <v>0</v>
      </c>
    </row>
    <row r="84" spans="1:28" x14ac:dyDescent="0.2">
      <c r="A84" s="12">
        <v>24442</v>
      </c>
      <c r="B84" s="10">
        <v>8.5</v>
      </c>
      <c r="C84" s="10">
        <v>8.9</v>
      </c>
      <c r="D84" s="10">
        <v>8.8000000000000007</v>
      </c>
      <c r="E84" s="10">
        <v>8.6999999999999993</v>
      </c>
      <c r="F84" s="10">
        <v>8.8000000000000007</v>
      </c>
      <c r="G84" s="10">
        <v>9</v>
      </c>
      <c r="I84" s="10">
        <v>9</v>
      </c>
      <c r="J84" s="91">
        <v>8.6999999999999993</v>
      </c>
      <c r="K84" s="10">
        <v>1.2</v>
      </c>
      <c r="L84" s="10">
        <v>1.1000000000000001</v>
      </c>
      <c r="M84" s="10">
        <v>3.5</v>
      </c>
      <c r="N84" s="10">
        <v>3.6</v>
      </c>
      <c r="O84" s="10">
        <v>4.8</v>
      </c>
      <c r="P84" s="10">
        <v>0</v>
      </c>
      <c r="R84" s="10">
        <v>1.1000000000000001</v>
      </c>
      <c r="S84" s="10">
        <v>2.4</v>
      </c>
      <c r="T84" s="10">
        <v>0</v>
      </c>
      <c r="U84" s="10">
        <v>0</v>
      </c>
      <c r="V84" s="10">
        <v>1.1000000000000001</v>
      </c>
      <c r="W84" s="10">
        <v>1.2</v>
      </c>
      <c r="X84" s="10">
        <v>1.1000000000000001</v>
      </c>
      <c r="Y84" s="10">
        <v>0</v>
      </c>
      <c r="AA84" s="10">
        <v>0</v>
      </c>
      <c r="AB84" s="10">
        <v>1.2</v>
      </c>
    </row>
    <row r="85" spans="1:28" x14ac:dyDescent="0.2">
      <c r="A85" s="12">
        <v>24532</v>
      </c>
      <c r="B85" s="10">
        <v>8.6</v>
      </c>
      <c r="C85" s="10">
        <v>9</v>
      </c>
      <c r="D85" s="10">
        <v>8.8000000000000007</v>
      </c>
      <c r="E85" s="10">
        <v>8.6999999999999993</v>
      </c>
      <c r="F85" s="10">
        <v>8.9</v>
      </c>
      <c r="G85" s="10">
        <v>9.1999999999999993</v>
      </c>
      <c r="I85" s="10">
        <v>9.1</v>
      </c>
      <c r="J85" s="91">
        <v>8.8000000000000007</v>
      </c>
      <c r="K85" s="10">
        <v>2.4</v>
      </c>
      <c r="L85" s="10">
        <v>2.2999999999999998</v>
      </c>
      <c r="M85" s="10">
        <v>2.2999999999999998</v>
      </c>
      <c r="N85" s="10">
        <v>3.6</v>
      </c>
      <c r="O85" s="10">
        <v>4.7</v>
      </c>
      <c r="P85" s="10">
        <v>3.4</v>
      </c>
      <c r="R85" s="10">
        <v>2.2000000000000002</v>
      </c>
      <c r="S85" s="10">
        <v>2.2999999999999998</v>
      </c>
      <c r="T85" s="10">
        <v>1.2</v>
      </c>
      <c r="U85" s="10">
        <v>1.1000000000000001</v>
      </c>
      <c r="V85" s="10">
        <v>0</v>
      </c>
      <c r="W85" s="10">
        <v>0</v>
      </c>
      <c r="X85" s="10">
        <v>1.1000000000000001</v>
      </c>
      <c r="Y85" s="10">
        <v>2.2000000000000002</v>
      </c>
      <c r="AA85" s="10">
        <v>1.1000000000000001</v>
      </c>
      <c r="AB85" s="10">
        <v>1.1000000000000001</v>
      </c>
    </row>
    <row r="86" spans="1:28" x14ac:dyDescent="0.2">
      <c r="A86" s="12">
        <v>24624</v>
      </c>
      <c r="B86" s="10">
        <v>8.6999999999999993</v>
      </c>
      <c r="C86" s="10">
        <v>9.1999999999999993</v>
      </c>
      <c r="D86" s="10">
        <v>8.9</v>
      </c>
      <c r="E86" s="10">
        <v>8.8000000000000007</v>
      </c>
      <c r="F86" s="10">
        <v>9</v>
      </c>
      <c r="G86" s="10">
        <v>9.3000000000000007</v>
      </c>
      <c r="I86" s="10">
        <v>9.1999999999999993</v>
      </c>
      <c r="J86" s="91">
        <v>8.9</v>
      </c>
      <c r="K86" s="10">
        <v>3.6</v>
      </c>
      <c r="L86" s="10">
        <v>4.5</v>
      </c>
      <c r="M86" s="10">
        <v>2.2999999999999998</v>
      </c>
      <c r="N86" s="10">
        <v>2.2999999999999998</v>
      </c>
      <c r="O86" s="10">
        <v>3.4</v>
      </c>
      <c r="P86" s="10">
        <v>3.3</v>
      </c>
      <c r="R86" s="10">
        <v>3.4</v>
      </c>
      <c r="S86" s="10">
        <v>3.5</v>
      </c>
      <c r="T86" s="10">
        <v>1.2</v>
      </c>
      <c r="U86" s="10">
        <v>2.2000000000000002</v>
      </c>
      <c r="V86" s="10">
        <v>1.1000000000000001</v>
      </c>
      <c r="W86" s="10">
        <v>1.1000000000000001</v>
      </c>
      <c r="X86" s="10">
        <v>1.1000000000000001</v>
      </c>
      <c r="Y86" s="10">
        <v>1.1000000000000001</v>
      </c>
      <c r="AA86" s="10">
        <v>1.1000000000000001</v>
      </c>
      <c r="AB86" s="10">
        <v>1.1000000000000001</v>
      </c>
    </row>
    <row r="87" spans="1:28" x14ac:dyDescent="0.2">
      <c r="A87" s="12">
        <v>24716</v>
      </c>
      <c r="B87" s="10">
        <v>8.8000000000000007</v>
      </c>
      <c r="C87" s="10">
        <v>9.3000000000000007</v>
      </c>
      <c r="D87" s="10">
        <v>9</v>
      </c>
      <c r="E87" s="10">
        <v>8.9</v>
      </c>
      <c r="F87" s="10">
        <v>9</v>
      </c>
      <c r="G87" s="10">
        <v>9.5</v>
      </c>
      <c r="I87" s="10">
        <v>9.3000000000000007</v>
      </c>
      <c r="J87" s="91">
        <v>9</v>
      </c>
      <c r="K87" s="10">
        <v>3.5</v>
      </c>
      <c r="L87" s="10">
        <v>4.5</v>
      </c>
      <c r="M87" s="10">
        <v>3.4</v>
      </c>
      <c r="N87" s="10">
        <v>3.5</v>
      </c>
      <c r="O87" s="10">
        <v>3.4</v>
      </c>
      <c r="P87" s="10">
        <v>5.6</v>
      </c>
      <c r="R87" s="10">
        <v>3.3</v>
      </c>
      <c r="S87" s="10">
        <v>4.7</v>
      </c>
      <c r="T87" s="10">
        <v>1.1000000000000001</v>
      </c>
      <c r="U87" s="10">
        <v>1.1000000000000001</v>
      </c>
      <c r="V87" s="10">
        <v>1.1000000000000001</v>
      </c>
      <c r="W87" s="10">
        <v>1.1000000000000001</v>
      </c>
      <c r="X87" s="10">
        <v>0</v>
      </c>
      <c r="Y87" s="10">
        <v>2.2000000000000002</v>
      </c>
      <c r="AA87" s="10">
        <v>1.1000000000000001</v>
      </c>
      <c r="AB87" s="10">
        <v>1.1000000000000001</v>
      </c>
    </row>
    <row r="88" spans="1:28" x14ac:dyDescent="0.2">
      <c r="A88" s="12">
        <v>24807</v>
      </c>
      <c r="B88" s="10">
        <v>8.8000000000000007</v>
      </c>
      <c r="C88" s="10">
        <v>9.3000000000000007</v>
      </c>
      <c r="D88" s="10">
        <v>9</v>
      </c>
      <c r="E88" s="10">
        <v>8.9</v>
      </c>
      <c r="F88" s="10">
        <v>9.1</v>
      </c>
      <c r="G88" s="10">
        <v>9.6</v>
      </c>
      <c r="I88" s="10">
        <v>9.3000000000000007</v>
      </c>
      <c r="J88" s="91">
        <v>9</v>
      </c>
      <c r="K88" s="10">
        <v>3.5</v>
      </c>
      <c r="L88" s="10">
        <v>4.5</v>
      </c>
      <c r="M88" s="10">
        <v>2.2999999999999998</v>
      </c>
      <c r="N88" s="10">
        <v>2.2999999999999998</v>
      </c>
      <c r="O88" s="10">
        <v>3.4</v>
      </c>
      <c r="P88" s="10">
        <v>6.7</v>
      </c>
      <c r="R88" s="10">
        <v>3.3</v>
      </c>
      <c r="S88" s="10">
        <v>3.4</v>
      </c>
      <c r="T88" s="10">
        <v>0</v>
      </c>
      <c r="U88" s="10">
        <v>0</v>
      </c>
      <c r="V88" s="10">
        <v>0</v>
      </c>
      <c r="W88" s="10">
        <v>0</v>
      </c>
      <c r="X88" s="10">
        <v>1.1000000000000001</v>
      </c>
      <c r="Y88" s="10">
        <v>1.1000000000000001</v>
      </c>
      <c r="AA88" s="10">
        <v>0</v>
      </c>
      <c r="AB88" s="10">
        <v>0</v>
      </c>
    </row>
    <row r="89" spans="1:28" x14ac:dyDescent="0.2">
      <c r="A89" s="12">
        <v>24898</v>
      </c>
      <c r="B89" s="10">
        <v>8.9</v>
      </c>
      <c r="C89" s="10">
        <v>9.3000000000000007</v>
      </c>
      <c r="D89" s="10">
        <v>9.1</v>
      </c>
      <c r="E89" s="10">
        <v>8.9</v>
      </c>
      <c r="F89" s="10">
        <v>9.1</v>
      </c>
      <c r="G89" s="10">
        <v>9.5</v>
      </c>
      <c r="I89" s="10">
        <v>9.3000000000000007</v>
      </c>
      <c r="J89" s="91">
        <v>9.1</v>
      </c>
      <c r="K89" s="10">
        <v>3.5</v>
      </c>
      <c r="L89" s="10">
        <v>3.3</v>
      </c>
      <c r="M89" s="10">
        <v>3.4</v>
      </c>
      <c r="N89" s="10">
        <v>2.2999999999999998</v>
      </c>
      <c r="O89" s="10">
        <v>2.2000000000000002</v>
      </c>
      <c r="P89" s="10">
        <v>3.3</v>
      </c>
      <c r="R89" s="10">
        <v>2.2000000000000002</v>
      </c>
      <c r="S89" s="10">
        <v>3.4</v>
      </c>
      <c r="T89" s="10">
        <v>1.1000000000000001</v>
      </c>
      <c r="U89" s="10">
        <v>0</v>
      </c>
      <c r="V89" s="10">
        <v>1.1000000000000001</v>
      </c>
      <c r="W89" s="10">
        <v>0</v>
      </c>
      <c r="X89" s="10">
        <v>0</v>
      </c>
      <c r="Y89" s="10">
        <v>-1</v>
      </c>
      <c r="AA89" s="10">
        <v>0</v>
      </c>
      <c r="AB89" s="10">
        <v>1.1000000000000001</v>
      </c>
    </row>
    <row r="90" spans="1:28" x14ac:dyDescent="0.2">
      <c r="A90" s="12">
        <v>24990</v>
      </c>
      <c r="B90" s="10">
        <v>8.9</v>
      </c>
      <c r="C90" s="10">
        <v>9.4</v>
      </c>
      <c r="D90" s="10">
        <v>9.1</v>
      </c>
      <c r="E90" s="10">
        <v>9</v>
      </c>
      <c r="F90" s="10">
        <v>9.1999999999999993</v>
      </c>
      <c r="G90" s="10">
        <v>9.5</v>
      </c>
      <c r="I90" s="10">
        <v>9.4</v>
      </c>
      <c r="J90" s="91">
        <v>9.1</v>
      </c>
      <c r="K90" s="10">
        <v>2.2999999999999998</v>
      </c>
      <c r="L90" s="10">
        <v>2.2000000000000002</v>
      </c>
      <c r="M90" s="10">
        <v>2.2000000000000002</v>
      </c>
      <c r="N90" s="10">
        <v>2.2999999999999998</v>
      </c>
      <c r="O90" s="10">
        <v>2.2000000000000002</v>
      </c>
      <c r="P90" s="10">
        <v>2.2000000000000002</v>
      </c>
      <c r="R90" s="10">
        <v>2.2000000000000002</v>
      </c>
      <c r="S90" s="10">
        <v>2.2000000000000002</v>
      </c>
      <c r="T90" s="10">
        <v>0</v>
      </c>
      <c r="U90" s="10">
        <v>1.1000000000000001</v>
      </c>
      <c r="V90" s="10">
        <v>0</v>
      </c>
      <c r="W90" s="10">
        <v>1.1000000000000001</v>
      </c>
      <c r="X90" s="10">
        <v>1.1000000000000001</v>
      </c>
      <c r="Y90" s="10">
        <v>0</v>
      </c>
      <c r="AA90" s="10">
        <v>1.1000000000000001</v>
      </c>
      <c r="AB90" s="10">
        <v>0</v>
      </c>
    </row>
    <row r="91" spans="1:28" x14ac:dyDescent="0.2">
      <c r="A91" s="12">
        <v>25082</v>
      </c>
      <c r="B91" s="10">
        <v>8.9</v>
      </c>
      <c r="C91" s="10">
        <v>9.4</v>
      </c>
      <c r="D91" s="10">
        <v>9.1999999999999993</v>
      </c>
      <c r="E91" s="10">
        <v>9</v>
      </c>
      <c r="F91" s="10">
        <v>9.1999999999999993</v>
      </c>
      <c r="G91" s="10">
        <v>9.6</v>
      </c>
      <c r="I91" s="10">
        <v>9.4</v>
      </c>
      <c r="J91" s="91">
        <v>9.1999999999999993</v>
      </c>
      <c r="K91" s="10">
        <v>1.1000000000000001</v>
      </c>
      <c r="L91" s="10">
        <v>1.1000000000000001</v>
      </c>
      <c r="M91" s="10">
        <v>2.2000000000000002</v>
      </c>
      <c r="N91" s="10">
        <v>1.1000000000000001</v>
      </c>
      <c r="O91" s="10">
        <v>2.2000000000000002</v>
      </c>
      <c r="P91" s="10">
        <v>1.1000000000000001</v>
      </c>
      <c r="R91" s="10">
        <v>1.1000000000000001</v>
      </c>
      <c r="S91" s="10">
        <v>2.2000000000000002</v>
      </c>
      <c r="T91" s="10">
        <v>0</v>
      </c>
      <c r="U91" s="10">
        <v>0</v>
      </c>
      <c r="V91" s="10">
        <v>1.1000000000000001</v>
      </c>
      <c r="W91" s="10">
        <v>0</v>
      </c>
      <c r="X91" s="10">
        <v>0</v>
      </c>
      <c r="Y91" s="10">
        <v>1.1000000000000001</v>
      </c>
      <c r="AA91" s="10">
        <v>0</v>
      </c>
      <c r="AB91" s="10">
        <v>1.1000000000000001</v>
      </c>
    </row>
    <row r="92" spans="1:28" x14ac:dyDescent="0.2">
      <c r="A92" s="12">
        <v>25173</v>
      </c>
      <c r="B92" s="10">
        <v>9.1</v>
      </c>
      <c r="C92" s="10">
        <v>9.5</v>
      </c>
      <c r="D92" s="10">
        <v>9.1999999999999993</v>
      </c>
      <c r="E92" s="10">
        <v>9.1</v>
      </c>
      <c r="F92" s="10">
        <v>9.1999999999999993</v>
      </c>
      <c r="G92" s="10">
        <v>9.6999999999999993</v>
      </c>
      <c r="I92" s="10">
        <v>9.4</v>
      </c>
      <c r="J92" s="91">
        <v>9.1999999999999993</v>
      </c>
      <c r="K92" s="10">
        <v>3.4</v>
      </c>
      <c r="L92" s="10">
        <v>2.2000000000000002</v>
      </c>
      <c r="M92" s="10">
        <v>2.2000000000000002</v>
      </c>
      <c r="N92" s="10">
        <v>2.2000000000000002</v>
      </c>
      <c r="O92" s="10">
        <v>1.1000000000000001</v>
      </c>
      <c r="P92" s="10">
        <v>1</v>
      </c>
      <c r="R92" s="10">
        <v>1.1000000000000001</v>
      </c>
      <c r="S92" s="10">
        <v>2.2000000000000002</v>
      </c>
      <c r="T92" s="10">
        <v>2.2000000000000002</v>
      </c>
      <c r="U92" s="10">
        <v>1.1000000000000001</v>
      </c>
      <c r="V92" s="10">
        <v>0</v>
      </c>
      <c r="W92" s="10">
        <v>1.1000000000000001</v>
      </c>
      <c r="X92" s="10">
        <v>0</v>
      </c>
      <c r="Y92" s="10">
        <v>1</v>
      </c>
      <c r="AA92" s="10">
        <v>0</v>
      </c>
      <c r="AB92" s="10">
        <v>0</v>
      </c>
    </row>
    <row r="93" spans="1:28" x14ac:dyDescent="0.2">
      <c r="A93" s="12">
        <v>25263</v>
      </c>
      <c r="B93" s="10">
        <v>9.1999999999999993</v>
      </c>
      <c r="C93" s="10">
        <v>9.5</v>
      </c>
      <c r="D93" s="10">
        <v>9.3000000000000007</v>
      </c>
      <c r="E93" s="10">
        <v>9.1999999999999993</v>
      </c>
      <c r="F93" s="10">
        <v>9.4</v>
      </c>
      <c r="G93" s="10">
        <v>9.6999999999999993</v>
      </c>
      <c r="I93" s="10">
        <v>9.5</v>
      </c>
      <c r="J93" s="91">
        <v>9.4</v>
      </c>
      <c r="K93" s="10">
        <v>3.4</v>
      </c>
      <c r="L93" s="10">
        <v>2.2000000000000002</v>
      </c>
      <c r="M93" s="10">
        <v>2.2000000000000002</v>
      </c>
      <c r="N93" s="10">
        <v>3.4</v>
      </c>
      <c r="O93" s="10">
        <v>3.3</v>
      </c>
      <c r="P93" s="10">
        <v>2.1</v>
      </c>
      <c r="R93" s="10">
        <v>2.2000000000000002</v>
      </c>
      <c r="S93" s="10">
        <v>3.3</v>
      </c>
      <c r="T93" s="10">
        <v>1.1000000000000001</v>
      </c>
      <c r="U93" s="10">
        <v>0</v>
      </c>
      <c r="V93" s="10">
        <v>1.1000000000000001</v>
      </c>
      <c r="W93" s="10">
        <v>1.1000000000000001</v>
      </c>
      <c r="X93" s="10">
        <v>2.2000000000000002</v>
      </c>
      <c r="Y93" s="10">
        <v>0</v>
      </c>
      <c r="AA93" s="10">
        <v>1.1000000000000001</v>
      </c>
      <c r="AB93" s="10">
        <v>2.2000000000000002</v>
      </c>
    </row>
    <row r="94" spans="1:28" x14ac:dyDescent="0.2">
      <c r="A94" s="12">
        <v>25355</v>
      </c>
      <c r="B94" s="10">
        <v>9.1999999999999993</v>
      </c>
      <c r="C94" s="10">
        <v>9.6</v>
      </c>
      <c r="D94" s="10">
        <v>9.4</v>
      </c>
      <c r="E94" s="10">
        <v>9.1999999999999993</v>
      </c>
      <c r="F94" s="10">
        <v>9.5</v>
      </c>
      <c r="G94" s="10">
        <v>9.8000000000000007</v>
      </c>
      <c r="I94" s="10">
        <v>9.5</v>
      </c>
      <c r="J94" s="91">
        <v>9.4</v>
      </c>
      <c r="K94" s="10">
        <v>3.4</v>
      </c>
      <c r="L94" s="10">
        <v>2.1</v>
      </c>
      <c r="M94" s="10">
        <v>3.3</v>
      </c>
      <c r="N94" s="10">
        <v>2.2000000000000002</v>
      </c>
      <c r="O94" s="10">
        <v>3.3</v>
      </c>
      <c r="P94" s="10">
        <v>3.2</v>
      </c>
      <c r="R94" s="10">
        <v>1.1000000000000001</v>
      </c>
      <c r="S94" s="10">
        <v>3.3</v>
      </c>
      <c r="T94" s="10">
        <v>0</v>
      </c>
      <c r="U94" s="10">
        <v>1.1000000000000001</v>
      </c>
      <c r="V94" s="10">
        <v>1.1000000000000001</v>
      </c>
      <c r="W94" s="10">
        <v>0</v>
      </c>
      <c r="X94" s="10">
        <v>1.1000000000000001</v>
      </c>
      <c r="Y94" s="10">
        <v>1</v>
      </c>
      <c r="AA94" s="10">
        <v>0</v>
      </c>
      <c r="AB94" s="10">
        <v>0</v>
      </c>
    </row>
    <row r="95" spans="1:28" x14ac:dyDescent="0.2">
      <c r="A95" s="12">
        <v>25447</v>
      </c>
      <c r="B95" s="10">
        <v>9.3000000000000007</v>
      </c>
      <c r="C95" s="10">
        <v>9.6999999999999993</v>
      </c>
      <c r="D95" s="10">
        <v>9.4</v>
      </c>
      <c r="E95" s="10">
        <v>9.3000000000000007</v>
      </c>
      <c r="F95" s="10">
        <v>9.5</v>
      </c>
      <c r="G95" s="10">
        <v>9.8000000000000007</v>
      </c>
      <c r="I95" s="10">
        <v>9.6</v>
      </c>
      <c r="J95" s="91">
        <v>9.5</v>
      </c>
      <c r="K95" s="10">
        <v>4.5</v>
      </c>
      <c r="L95" s="10">
        <v>3.2</v>
      </c>
      <c r="M95" s="10">
        <v>2.2000000000000002</v>
      </c>
      <c r="N95" s="10">
        <v>3.3</v>
      </c>
      <c r="O95" s="10">
        <v>3.3</v>
      </c>
      <c r="P95" s="10">
        <v>2.1</v>
      </c>
      <c r="R95" s="10">
        <v>2.1</v>
      </c>
      <c r="S95" s="10">
        <v>3.3</v>
      </c>
      <c r="T95" s="10">
        <v>1.1000000000000001</v>
      </c>
      <c r="U95" s="10">
        <v>1</v>
      </c>
      <c r="V95" s="10">
        <v>0</v>
      </c>
      <c r="W95" s="10">
        <v>1.1000000000000001</v>
      </c>
      <c r="X95" s="10">
        <v>0</v>
      </c>
      <c r="Y95" s="10">
        <v>0</v>
      </c>
      <c r="AA95" s="10">
        <v>1.1000000000000001</v>
      </c>
      <c r="AB95" s="10">
        <v>1.1000000000000001</v>
      </c>
    </row>
    <row r="96" spans="1:28" x14ac:dyDescent="0.2">
      <c r="A96" s="12">
        <v>25538</v>
      </c>
      <c r="B96" s="10">
        <v>9.4</v>
      </c>
      <c r="C96" s="10">
        <v>9.6999999999999993</v>
      </c>
      <c r="D96" s="10">
        <v>9.5</v>
      </c>
      <c r="E96" s="10">
        <v>9.3000000000000007</v>
      </c>
      <c r="F96" s="10">
        <v>9.6</v>
      </c>
      <c r="G96" s="10">
        <v>9.9</v>
      </c>
      <c r="I96" s="10">
        <v>9.6999999999999993</v>
      </c>
      <c r="J96" s="91">
        <v>9.5</v>
      </c>
      <c r="K96" s="10">
        <v>3.3</v>
      </c>
      <c r="L96" s="10">
        <v>2.1</v>
      </c>
      <c r="M96" s="10">
        <v>3.3</v>
      </c>
      <c r="N96" s="10">
        <v>2.2000000000000002</v>
      </c>
      <c r="O96" s="10">
        <v>4.3</v>
      </c>
      <c r="P96" s="10">
        <v>2.1</v>
      </c>
      <c r="R96" s="10">
        <v>3.2</v>
      </c>
      <c r="S96" s="10">
        <v>3.3</v>
      </c>
      <c r="T96" s="10">
        <v>1.1000000000000001</v>
      </c>
      <c r="U96" s="10">
        <v>0</v>
      </c>
      <c r="V96" s="10">
        <v>1.1000000000000001</v>
      </c>
      <c r="W96" s="10">
        <v>0</v>
      </c>
      <c r="X96" s="10">
        <v>1.1000000000000001</v>
      </c>
      <c r="Y96" s="10">
        <v>1</v>
      </c>
      <c r="AA96" s="10">
        <v>1</v>
      </c>
      <c r="AB96" s="10">
        <v>0</v>
      </c>
    </row>
    <row r="97" spans="1:28" x14ac:dyDescent="0.2">
      <c r="A97" s="12">
        <v>25628</v>
      </c>
      <c r="B97" s="10">
        <v>9.5</v>
      </c>
      <c r="C97" s="10">
        <v>9.8000000000000007</v>
      </c>
      <c r="D97" s="10">
        <v>9.6</v>
      </c>
      <c r="E97" s="10">
        <v>9.4</v>
      </c>
      <c r="F97" s="10">
        <v>9.6999999999999993</v>
      </c>
      <c r="G97" s="10">
        <v>9.9</v>
      </c>
      <c r="I97" s="10">
        <v>9.8000000000000007</v>
      </c>
      <c r="J97" s="91">
        <v>9.6</v>
      </c>
      <c r="K97" s="10">
        <v>3.3</v>
      </c>
      <c r="L97" s="10">
        <v>3.2</v>
      </c>
      <c r="M97" s="10">
        <v>3.2</v>
      </c>
      <c r="N97" s="10">
        <v>2.2000000000000002</v>
      </c>
      <c r="O97" s="10">
        <v>3.2</v>
      </c>
      <c r="P97" s="10">
        <v>2.1</v>
      </c>
      <c r="R97" s="10">
        <v>3.2</v>
      </c>
      <c r="S97" s="10">
        <v>2.1</v>
      </c>
      <c r="T97" s="10">
        <v>1.1000000000000001</v>
      </c>
      <c r="U97" s="10">
        <v>1</v>
      </c>
      <c r="V97" s="10">
        <v>1.1000000000000001</v>
      </c>
      <c r="W97" s="10">
        <v>1.1000000000000001</v>
      </c>
      <c r="X97" s="10">
        <v>1</v>
      </c>
      <c r="Y97" s="10">
        <v>0</v>
      </c>
      <c r="AA97" s="10">
        <v>1</v>
      </c>
      <c r="AB97" s="10">
        <v>1.1000000000000001</v>
      </c>
    </row>
    <row r="98" spans="1:28" x14ac:dyDescent="0.2">
      <c r="A98" s="12">
        <v>25720</v>
      </c>
      <c r="B98" s="10">
        <v>9.6999999999999993</v>
      </c>
      <c r="C98" s="10">
        <v>9.9</v>
      </c>
      <c r="D98" s="10">
        <v>9.6</v>
      </c>
      <c r="E98" s="10">
        <v>9.5</v>
      </c>
      <c r="F98" s="10">
        <v>9.9</v>
      </c>
      <c r="G98" s="10">
        <v>10</v>
      </c>
      <c r="I98" s="10">
        <v>9.9</v>
      </c>
      <c r="J98" s="91">
        <v>9.6999999999999993</v>
      </c>
      <c r="K98" s="10">
        <v>5.4</v>
      </c>
      <c r="L98" s="10">
        <v>3.1</v>
      </c>
      <c r="M98" s="10">
        <v>2.1</v>
      </c>
      <c r="N98" s="10">
        <v>3.3</v>
      </c>
      <c r="O98" s="10">
        <v>4.2</v>
      </c>
      <c r="P98" s="10">
        <v>2</v>
      </c>
      <c r="R98" s="10">
        <v>4.2</v>
      </c>
      <c r="S98" s="10">
        <v>3.2</v>
      </c>
      <c r="T98" s="10">
        <v>2.1</v>
      </c>
      <c r="U98" s="10">
        <v>1</v>
      </c>
      <c r="V98" s="10">
        <v>0</v>
      </c>
      <c r="W98" s="10">
        <v>1.1000000000000001</v>
      </c>
      <c r="X98" s="10">
        <v>2.1</v>
      </c>
      <c r="Y98" s="10">
        <v>1</v>
      </c>
      <c r="AA98" s="10">
        <v>1</v>
      </c>
      <c r="AB98" s="10">
        <v>1</v>
      </c>
    </row>
    <row r="99" spans="1:28" x14ac:dyDescent="0.2">
      <c r="A99" s="12">
        <v>25812</v>
      </c>
      <c r="B99" s="10">
        <v>9.6999999999999993</v>
      </c>
      <c r="C99" s="10">
        <v>9.9</v>
      </c>
      <c r="D99" s="10">
        <v>9.6999999999999993</v>
      </c>
      <c r="E99" s="10">
        <v>9.5</v>
      </c>
      <c r="F99" s="10">
        <v>9.9</v>
      </c>
      <c r="G99" s="10">
        <v>10</v>
      </c>
      <c r="I99" s="10">
        <v>10</v>
      </c>
      <c r="J99" s="91">
        <v>9.8000000000000007</v>
      </c>
      <c r="K99" s="10">
        <v>4.3</v>
      </c>
      <c r="L99" s="10">
        <v>2.1</v>
      </c>
      <c r="M99" s="10">
        <v>3.2</v>
      </c>
      <c r="N99" s="10">
        <v>2.2000000000000002</v>
      </c>
      <c r="O99" s="10">
        <v>4.2</v>
      </c>
      <c r="P99" s="10">
        <v>2</v>
      </c>
      <c r="R99" s="10">
        <v>4.2</v>
      </c>
      <c r="S99" s="10">
        <v>3.2</v>
      </c>
      <c r="T99" s="10">
        <v>0</v>
      </c>
      <c r="U99" s="10">
        <v>0</v>
      </c>
      <c r="V99" s="10">
        <v>1</v>
      </c>
      <c r="W99" s="10">
        <v>0</v>
      </c>
      <c r="X99" s="10">
        <v>0</v>
      </c>
      <c r="Y99" s="10">
        <v>0</v>
      </c>
      <c r="AA99" s="10">
        <v>1</v>
      </c>
      <c r="AB99" s="10">
        <v>1</v>
      </c>
    </row>
    <row r="100" spans="1:28" x14ac:dyDescent="0.2">
      <c r="A100" s="12">
        <v>25903</v>
      </c>
      <c r="B100" s="10">
        <v>9.9</v>
      </c>
      <c r="C100" s="10">
        <v>10.1</v>
      </c>
      <c r="D100" s="10">
        <v>10</v>
      </c>
      <c r="E100" s="10">
        <v>9.6999999999999993</v>
      </c>
      <c r="F100" s="10">
        <v>10</v>
      </c>
      <c r="G100" s="10">
        <v>10.3</v>
      </c>
      <c r="I100" s="10">
        <v>10.3</v>
      </c>
      <c r="J100" s="91">
        <v>10</v>
      </c>
      <c r="K100" s="10">
        <v>5.3</v>
      </c>
      <c r="L100" s="10">
        <v>4.0999999999999996</v>
      </c>
      <c r="M100" s="10">
        <v>5.3</v>
      </c>
      <c r="N100" s="10">
        <v>4.3</v>
      </c>
      <c r="O100" s="10">
        <v>4.2</v>
      </c>
      <c r="P100" s="10">
        <v>4</v>
      </c>
      <c r="R100" s="10">
        <v>6.2</v>
      </c>
      <c r="S100" s="10">
        <v>5.3</v>
      </c>
      <c r="T100" s="10">
        <v>2.1</v>
      </c>
      <c r="U100" s="10">
        <v>2</v>
      </c>
      <c r="V100" s="10">
        <v>3.1</v>
      </c>
      <c r="W100" s="10">
        <v>2.1</v>
      </c>
      <c r="X100" s="10">
        <v>1</v>
      </c>
      <c r="Y100" s="10">
        <v>3</v>
      </c>
      <c r="AA100" s="10">
        <v>3</v>
      </c>
      <c r="AB100" s="10">
        <v>2</v>
      </c>
    </row>
    <row r="101" spans="1:28" x14ac:dyDescent="0.2">
      <c r="A101" s="12">
        <v>25993</v>
      </c>
      <c r="B101" s="10">
        <v>10.1</v>
      </c>
      <c r="C101" s="10">
        <v>10.199999999999999</v>
      </c>
      <c r="D101" s="10">
        <v>10.1</v>
      </c>
      <c r="E101" s="10">
        <v>9.8000000000000007</v>
      </c>
      <c r="F101" s="10">
        <v>10.1</v>
      </c>
      <c r="G101" s="10">
        <v>10.3</v>
      </c>
      <c r="I101" s="10">
        <v>10.3</v>
      </c>
      <c r="J101" s="91">
        <v>10.1</v>
      </c>
      <c r="K101" s="10">
        <v>6.3</v>
      </c>
      <c r="L101" s="10">
        <v>4.0999999999999996</v>
      </c>
      <c r="M101" s="10">
        <v>5.2</v>
      </c>
      <c r="N101" s="10">
        <v>4.3</v>
      </c>
      <c r="O101" s="10">
        <v>4.0999999999999996</v>
      </c>
      <c r="P101" s="10">
        <v>4</v>
      </c>
      <c r="R101" s="10">
        <v>5.0999999999999996</v>
      </c>
      <c r="S101" s="10">
        <v>5.2</v>
      </c>
      <c r="T101" s="10">
        <v>2</v>
      </c>
      <c r="U101" s="10">
        <v>1</v>
      </c>
      <c r="V101" s="10">
        <v>1</v>
      </c>
      <c r="W101" s="10">
        <v>1</v>
      </c>
      <c r="X101" s="10">
        <v>1</v>
      </c>
      <c r="Y101" s="10">
        <v>0</v>
      </c>
      <c r="AA101" s="10">
        <v>0</v>
      </c>
      <c r="AB101" s="10">
        <v>1</v>
      </c>
    </row>
    <row r="102" spans="1:28" x14ac:dyDescent="0.2">
      <c r="A102" s="12">
        <v>26085</v>
      </c>
      <c r="B102" s="10">
        <v>10.3</v>
      </c>
      <c r="C102" s="10">
        <v>10.3</v>
      </c>
      <c r="D102" s="10">
        <v>10.3</v>
      </c>
      <c r="E102" s="10">
        <v>10</v>
      </c>
      <c r="F102" s="10">
        <v>10.3</v>
      </c>
      <c r="G102" s="10">
        <v>10.5</v>
      </c>
      <c r="I102" s="10">
        <v>10.5</v>
      </c>
      <c r="J102" s="91">
        <v>10.199999999999999</v>
      </c>
      <c r="K102" s="10">
        <v>6.2</v>
      </c>
      <c r="L102" s="10">
        <v>4</v>
      </c>
      <c r="M102" s="10">
        <v>7.3</v>
      </c>
      <c r="N102" s="10">
        <v>5.3</v>
      </c>
      <c r="O102" s="10">
        <v>4</v>
      </c>
      <c r="P102" s="10">
        <v>5</v>
      </c>
      <c r="R102" s="10">
        <v>6.1</v>
      </c>
      <c r="S102" s="10">
        <v>5.2</v>
      </c>
      <c r="T102" s="10">
        <v>2</v>
      </c>
      <c r="U102" s="10">
        <v>1</v>
      </c>
      <c r="V102" s="10">
        <v>2</v>
      </c>
      <c r="W102" s="10">
        <v>2</v>
      </c>
      <c r="X102" s="10">
        <v>2</v>
      </c>
      <c r="Y102" s="10">
        <v>1.9</v>
      </c>
      <c r="AA102" s="10">
        <v>1.9</v>
      </c>
      <c r="AB102" s="10">
        <v>1</v>
      </c>
    </row>
    <row r="103" spans="1:28" x14ac:dyDescent="0.2">
      <c r="A103" s="12">
        <v>26177</v>
      </c>
      <c r="B103" s="10">
        <v>10.6</v>
      </c>
      <c r="C103" s="10">
        <v>10.5</v>
      </c>
      <c r="D103" s="10">
        <v>10.4</v>
      </c>
      <c r="E103" s="10">
        <v>10.1</v>
      </c>
      <c r="F103" s="10">
        <v>10.4</v>
      </c>
      <c r="G103" s="10">
        <v>10.7</v>
      </c>
      <c r="I103" s="10">
        <v>10.7</v>
      </c>
      <c r="J103" s="91">
        <v>10.5</v>
      </c>
      <c r="K103" s="10">
        <v>9.3000000000000007</v>
      </c>
      <c r="L103" s="10">
        <v>6.1</v>
      </c>
      <c r="M103" s="10">
        <v>7.2</v>
      </c>
      <c r="N103" s="10">
        <v>6.3</v>
      </c>
      <c r="O103" s="10">
        <v>5.0999999999999996</v>
      </c>
      <c r="P103" s="10">
        <v>7</v>
      </c>
      <c r="R103" s="10">
        <v>7</v>
      </c>
      <c r="S103" s="10">
        <v>7.1</v>
      </c>
      <c r="T103" s="10">
        <v>2.9</v>
      </c>
      <c r="U103" s="10">
        <v>1.9</v>
      </c>
      <c r="V103" s="10">
        <v>1</v>
      </c>
      <c r="W103" s="10">
        <v>1</v>
      </c>
      <c r="X103" s="10">
        <v>1</v>
      </c>
      <c r="Y103" s="10">
        <v>1.9</v>
      </c>
      <c r="AA103" s="10">
        <v>1.9</v>
      </c>
      <c r="AB103" s="10">
        <v>2.9</v>
      </c>
    </row>
    <row r="104" spans="1:28" x14ac:dyDescent="0.2">
      <c r="A104" s="12">
        <v>26268</v>
      </c>
      <c r="B104" s="10">
        <v>10.8</v>
      </c>
      <c r="C104" s="10">
        <v>10.7</v>
      </c>
      <c r="D104" s="10">
        <v>10.7</v>
      </c>
      <c r="E104" s="10">
        <v>10.3</v>
      </c>
      <c r="F104" s="10">
        <v>10.6</v>
      </c>
      <c r="G104" s="10">
        <v>11</v>
      </c>
      <c r="I104" s="10">
        <v>10.8</v>
      </c>
      <c r="J104" s="91">
        <v>10.7</v>
      </c>
      <c r="K104" s="10">
        <v>9.1</v>
      </c>
      <c r="L104" s="10">
        <v>5.9</v>
      </c>
      <c r="M104" s="10">
        <v>7</v>
      </c>
      <c r="N104" s="10">
        <v>6.2</v>
      </c>
      <c r="O104" s="10">
        <v>6</v>
      </c>
      <c r="P104" s="10">
        <v>6.8</v>
      </c>
      <c r="R104" s="10">
        <v>4.9000000000000004</v>
      </c>
      <c r="S104" s="10">
        <v>7</v>
      </c>
      <c r="T104" s="10">
        <v>1.9</v>
      </c>
      <c r="U104" s="10">
        <v>1.9</v>
      </c>
      <c r="V104" s="10">
        <v>2.9</v>
      </c>
      <c r="W104" s="10">
        <v>2</v>
      </c>
      <c r="X104" s="10">
        <v>1.9</v>
      </c>
      <c r="Y104" s="10">
        <v>2.8</v>
      </c>
      <c r="AA104" s="10">
        <v>0.9</v>
      </c>
      <c r="AB104" s="10">
        <v>1.9</v>
      </c>
    </row>
    <row r="105" spans="1:28" x14ac:dyDescent="0.2">
      <c r="A105" s="12">
        <v>26359</v>
      </c>
      <c r="B105" s="10">
        <v>10.9</v>
      </c>
      <c r="C105" s="10">
        <v>10.8</v>
      </c>
      <c r="D105" s="10">
        <v>10.8</v>
      </c>
      <c r="E105" s="10">
        <v>10.4</v>
      </c>
      <c r="F105" s="10">
        <v>10.8</v>
      </c>
      <c r="G105" s="10">
        <v>11.1</v>
      </c>
      <c r="I105" s="10">
        <v>10.9</v>
      </c>
      <c r="J105" s="91">
        <v>10.8</v>
      </c>
      <c r="K105" s="10">
        <v>7.9</v>
      </c>
      <c r="L105" s="10">
        <v>5.9</v>
      </c>
      <c r="M105" s="10">
        <v>6.9</v>
      </c>
      <c r="N105" s="10">
        <v>6.1</v>
      </c>
      <c r="O105" s="10">
        <v>6.9</v>
      </c>
      <c r="P105" s="10">
        <v>7.8</v>
      </c>
      <c r="R105" s="10">
        <v>5.8</v>
      </c>
      <c r="S105" s="10">
        <v>6.9</v>
      </c>
      <c r="T105" s="10">
        <v>0.9</v>
      </c>
      <c r="U105" s="10">
        <v>0.9</v>
      </c>
      <c r="V105" s="10">
        <v>0.9</v>
      </c>
      <c r="W105" s="10">
        <v>1</v>
      </c>
      <c r="X105" s="10">
        <v>1.9</v>
      </c>
      <c r="Y105" s="10">
        <v>0.9</v>
      </c>
      <c r="AA105" s="10">
        <v>0.9</v>
      </c>
      <c r="AB105" s="10">
        <v>0.9</v>
      </c>
    </row>
    <row r="106" spans="1:28" x14ac:dyDescent="0.2">
      <c r="A106" s="12">
        <v>26451</v>
      </c>
      <c r="B106" s="10">
        <v>11.1</v>
      </c>
      <c r="C106" s="10">
        <v>11</v>
      </c>
      <c r="D106" s="10">
        <v>10.9</v>
      </c>
      <c r="E106" s="10">
        <v>10.5</v>
      </c>
      <c r="F106" s="10">
        <v>10.9</v>
      </c>
      <c r="G106" s="10">
        <v>11.1</v>
      </c>
      <c r="I106" s="10">
        <v>11</v>
      </c>
      <c r="J106" s="91">
        <v>10.9</v>
      </c>
      <c r="K106" s="10">
        <v>7.8</v>
      </c>
      <c r="L106" s="10">
        <v>6.8</v>
      </c>
      <c r="M106" s="10">
        <v>5.8</v>
      </c>
      <c r="N106" s="10">
        <v>5</v>
      </c>
      <c r="O106" s="10">
        <v>5.8</v>
      </c>
      <c r="P106" s="10">
        <v>5.7</v>
      </c>
      <c r="R106" s="10">
        <v>4.8</v>
      </c>
      <c r="S106" s="10">
        <v>6.9</v>
      </c>
      <c r="T106" s="10">
        <v>1.8</v>
      </c>
      <c r="U106" s="10">
        <v>1.9</v>
      </c>
      <c r="V106" s="10">
        <v>0.9</v>
      </c>
      <c r="W106" s="10">
        <v>1</v>
      </c>
      <c r="X106" s="10">
        <v>0.9</v>
      </c>
      <c r="Y106" s="10">
        <v>0</v>
      </c>
      <c r="AA106" s="10">
        <v>0.9</v>
      </c>
      <c r="AB106" s="10">
        <v>0.9</v>
      </c>
    </row>
    <row r="107" spans="1:28" x14ac:dyDescent="0.2">
      <c r="A107" s="12">
        <v>26543</v>
      </c>
      <c r="B107" s="10">
        <v>11.2</v>
      </c>
      <c r="C107" s="10">
        <v>11.1</v>
      </c>
      <c r="D107" s="10">
        <v>10.9</v>
      </c>
      <c r="E107" s="10">
        <v>10.7</v>
      </c>
      <c r="F107" s="10">
        <v>11</v>
      </c>
      <c r="G107" s="10">
        <v>11.3</v>
      </c>
      <c r="I107" s="10">
        <v>11.2</v>
      </c>
      <c r="J107" s="91">
        <v>11.1</v>
      </c>
      <c r="K107" s="10">
        <v>5.7</v>
      </c>
      <c r="L107" s="10">
        <v>5.7</v>
      </c>
      <c r="M107" s="10">
        <v>4.8</v>
      </c>
      <c r="N107" s="10">
        <v>5.9</v>
      </c>
      <c r="O107" s="10">
        <v>5.8</v>
      </c>
      <c r="P107" s="10">
        <v>5.6</v>
      </c>
      <c r="R107" s="10">
        <v>4.7</v>
      </c>
      <c r="S107" s="10">
        <v>5.7</v>
      </c>
      <c r="T107" s="10">
        <v>0.9</v>
      </c>
      <c r="U107" s="10">
        <v>0.9</v>
      </c>
      <c r="V107" s="10">
        <v>0</v>
      </c>
      <c r="W107" s="10">
        <v>1.9</v>
      </c>
      <c r="X107" s="10">
        <v>0.9</v>
      </c>
      <c r="Y107" s="10">
        <v>1.8</v>
      </c>
      <c r="AA107" s="10">
        <v>1.8</v>
      </c>
      <c r="AB107" s="10">
        <v>1.8</v>
      </c>
    </row>
    <row r="108" spans="1:28" x14ac:dyDescent="0.2">
      <c r="A108" s="12">
        <v>26634</v>
      </c>
      <c r="B108" s="10">
        <v>11.3</v>
      </c>
      <c r="C108" s="10">
        <v>11.2</v>
      </c>
      <c r="D108" s="10">
        <v>11.1</v>
      </c>
      <c r="E108" s="10">
        <v>10.8</v>
      </c>
      <c r="F108" s="10">
        <v>11.1</v>
      </c>
      <c r="G108" s="10">
        <v>11.4</v>
      </c>
      <c r="I108" s="10">
        <v>11.3</v>
      </c>
      <c r="J108" s="91">
        <v>11.2</v>
      </c>
      <c r="K108" s="10">
        <v>4.5999999999999996</v>
      </c>
      <c r="L108" s="10">
        <v>4.7</v>
      </c>
      <c r="M108" s="10">
        <v>3.7</v>
      </c>
      <c r="N108" s="10">
        <v>4.9000000000000004</v>
      </c>
      <c r="O108" s="10">
        <v>4.7</v>
      </c>
      <c r="P108" s="10">
        <v>3.6</v>
      </c>
      <c r="R108" s="10">
        <v>4.5999999999999996</v>
      </c>
      <c r="S108" s="10">
        <v>4.7</v>
      </c>
      <c r="T108" s="10">
        <v>0.9</v>
      </c>
      <c r="U108" s="10">
        <v>0.9</v>
      </c>
      <c r="V108" s="10">
        <v>1.8</v>
      </c>
      <c r="W108" s="10">
        <v>0.9</v>
      </c>
      <c r="X108" s="10">
        <v>0.9</v>
      </c>
      <c r="Y108" s="10">
        <v>0.9</v>
      </c>
      <c r="AA108" s="10">
        <v>0.9</v>
      </c>
      <c r="AB108" s="10">
        <v>0.9</v>
      </c>
    </row>
    <row r="109" spans="1:28" x14ac:dyDescent="0.2">
      <c r="A109" s="12">
        <v>26724</v>
      </c>
      <c r="B109" s="10">
        <v>11.6</v>
      </c>
      <c r="C109" s="10">
        <v>11.5</v>
      </c>
      <c r="D109" s="10">
        <v>11.4</v>
      </c>
      <c r="E109" s="10">
        <v>11</v>
      </c>
      <c r="F109" s="10">
        <v>11.3</v>
      </c>
      <c r="G109" s="10">
        <v>11.6</v>
      </c>
      <c r="I109" s="10">
        <v>11.5</v>
      </c>
      <c r="J109" s="91">
        <v>11.4</v>
      </c>
      <c r="K109" s="10">
        <v>6.4</v>
      </c>
      <c r="L109" s="10">
        <v>6.5</v>
      </c>
      <c r="M109" s="10">
        <v>5.6</v>
      </c>
      <c r="N109" s="10">
        <v>5.8</v>
      </c>
      <c r="O109" s="10">
        <v>4.5999999999999996</v>
      </c>
      <c r="P109" s="10">
        <v>4.5</v>
      </c>
      <c r="R109" s="10">
        <v>5.5</v>
      </c>
      <c r="S109" s="10">
        <v>5.6</v>
      </c>
      <c r="T109" s="10">
        <v>2.7</v>
      </c>
      <c r="U109" s="10">
        <v>2.7</v>
      </c>
      <c r="V109" s="10">
        <v>2.7</v>
      </c>
      <c r="W109" s="10">
        <v>1.9</v>
      </c>
      <c r="X109" s="10">
        <v>1.8</v>
      </c>
      <c r="Y109" s="10">
        <v>1.8</v>
      </c>
      <c r="AA109" s="10">
        <v>1.8</v>
      </c>
      <c r="AB109" s="10">
        <v>1.8</v>
      </c>
    </row>
    <row r="110" spans="1:28" x14ac:dyDescent="0.2">
      <c r="A110" s="12">
        <v>26816</v>
      </c>
      <c r="B110" s="10">
        <v>11.9</v>
      </c>
      <c r="C110" s="10">
        <v>11.9</v>
      </c>
      <c r="D110" s="10">
        <v>11.7</v>
      </c>
      <c r="E110" s="10">
        <v>11.4</v>
      </c>
      <c r="F110" s="10">
        <v>11.6</v>
      </c>
      <c r="G110" s="10">
        <v>12</v>
      </c>
      <c r="I110" s="10">
        <v>11.9</v>
      </c>
      <c r="J110" s="91">
        <v>11.8</v>
      </c>
      <c r="K110" s="10">
        <v>7.2</v>
      </c>
      <c r="L110" s="10">
        <v>8.1999999999999993</v>
      </c>
      <c r="M110" s="10">
        <v>7.3</v>
      </c>
      <c r="N110" s="10">
        <v>8.6</v>
      </c>
      <c r="O110" s="10">
        <v>6.4</v>
      </c>
      <c r="P110" s="10">
        <v>8.1</v>
      </c>
      <c r="R110" s="10">
        <v>8.1999999999999993</v>
      </c>
      <c r="S110" s="10">
        <v>8.3000000000000007</v>
      </c>
      <c r="T110" s="10">
        <v>2.6</v>
      </c>
      <c r="U110" s="10">
        <v>3.5</v>
      </c>
      <c r="V110" s="10">
        <v>2.6</v>
      </c>
      <c r="W110" s="10">
        <v>3.6</v>
      </c>
      <c r="X110" s="10">
        <v>2.7</v>
      </c>
      <c r="Y110" s="10">
        <v>3.4</v>
      </c>
      <c r="AA110" s="10">
        <v>3.5</v>
      </c>
      <c r="AB110" s="10">
        <v>3.5</v>
      </c>
    </row>
    <row r="111" spans="1:28" x14ac:dyDescent="0.2">
      <c r="A111" s="12">
        <v>26908</v>
      </c>
      <c r="B111" s="10">
        <v>12.3</v>
      </c>
      <c r="C111" s="10">
        <v>12.3</v>
      </c>
      <c r="D111" s="10">
        <v>12.2</v>
      </c>
      <c r="E111" s="10">
        <v>11.8</v>
      </c>
      <c r="F111" s="10">
        <v>11.9</v>
      </c>
      <c r="G111" s="10">
        <v>12.3</v>
      </c>
      <c r="I111" s="10">
        <v>12.3</v>
      </c>
      <c r="J111" s="91">
        <v>12.2</v>
      </c>
      <c r="K111" s="10">
        <v>9.8000000000000007</v>
      </c>
      <c r="L111" s="10">
        <v>10.8</v>
      </c>
      <c r="M111" s="10">
        <v>11.9</v>
      </c>
      <c r="N111" s="10">
        <v>10.3</v>
      </c>
      <c r="O111" s="10">
        <v>8.1999999999999993</v>
      </c>
      <c r="P111" s="10">
        <v>8.8000000000000007</v>
      </c>
      <c r="R111" s="10">
        <v>9.8000000000000007</v>
      </c>
      <c r="S111" s="10">
        <v>9.9</v>
      </c>
      <c r="T111" s="10">
        <v>3.4</v>
      </c>
      <c r="U111" s="10">
        <v>3.4</v>
      </c>
      <c r="V111" s="10">
        <v>4.3</v>
      </c>
      <c r="W111" s="10">
        <v>3.5</v>
      </c>
      <c r="X111" s="10">
        <v>2.6</v>
      </c>
      <c r="Y111" s="10">
        <v>2.5</v>
      </c>
      <c r="AA111" s="10">
        <v>3.4</v>
      </c>
      <c r="AB111" s="10">
        <v>3.4</v>
      </c>
    </row>
    <row r="112" spans="1:28" x14ac:dyDescent="0.2">
      <c r="A112" s="12">
        <v>26999</v>
      </c>
      <c r="B112" s="10">
        <v>12.8</v>
      </c>
      <c r="C112" s="10">
        <v>12.7</v>
      </c>
      <c r="D112" s="10">
        <v>12.7</v>
      </c>
      <c r="E112" s="10">
        <v>12.3</v>
      </c>
      <c r="F112" s="10">
        <v>12.3</v>
      </c>
      <c r="G112" s="10">
        <v>12.9</v>
      </c>
      <c r="I112" s="10">
        <v>12.8</v>
      </c>
      <c r="J112" s="91">
        <v>12.6</v>
      </c>
      <c r="K112" s="10">
        <v>13.3</v>
      </c>
      <c r="L112" s="10">
        <v>13.4</v>
      </c>
      <c r="M112" s="10">
        <v>14.4</v>
      </c>
      <c r="N112" s="10">
        <v>13.9</v>
      </c>
      <c r="O112" s="10">
        <v>10.8</v>
      </c>
      <c r="P112" s="10">
        <v>13.2</v>
      </c>
      <c r="R112" s="10">
        <v>13.3</v>
      </c>
      <c r="S112" s="10">
        <v>12.5</v>
      </c>
      <c r="T112" s="10">
        <v>4.0999999999999996</v>
      </c>
      <c r="U112" s="10">
        <v>3.3</v>
      </c>
      <c r="V112" s="10">
        <v>4.0999999999999996</v>
      </c>
      <c r="W112" s="10">
        <v>4.2</v>
      </c>
      <c r="X112" s="10">
        <v>3.4</v>
      </c>
      <c r="Y112" s="10">
        <v>4.9000000000000004</v>
      </c>
      <c r="AA112" s="10">
        <v>4.0999999999999996</v>
      </c>
      <c r="AB112" s="10">
        <v>3.3</v>
      </c>
    </row>
    <row r="113" spans="1:28" x14ac:dyDescent="0.2">
      <c r="A113" s="12">
        <v>27089</v>
      </c>
      <c r="B113" s="10">
        <v>13.1</v>
      </c>
      <c r="C113" s="10">
        <v>13</v>
      </c>
      <c r="D113" s="10">
        <v>13</v>
      </c>
      <c r="E113" s="10">
        <v>12.6</v>
      </c>
      <c r="F113" s="10">
        <v>12.5</v>
      </c>
      <c r="G113" s="10">
        <v>13.1</v>
      </c>
      <c r="I113" s="10">
        <v>13.2</v>
      </c>
      <c r="J113" s="91">
        <v>13</v>
      </c>
      <c r="K113" s="10">
        <v>12.9</v>
      </c>
      <c r="L113" s="10">
        <v>13</v>
      </c>
      <c r="M113" s="10">
        <v>14</v>
      </c>
      <c r="N113" s="10">
        <v>14.5</v>
      </c>
      <c r="O113" s="10">
        <v>10.6</v>
      </c>
      <c r="P113" s="10">
        <v>12.9</v>
      </c>
      <c r="R113" s="10">
        <v>14.8</v>
      </c>
      <c r="S113" s="10">
        <v>14</v>
      </c>
      <c r="T113" s="10">
        <v>2.2999999999999998</v>
      </c>
      <c r="U113" s="10">
        <v>2.4</v>
      </c>
      <c r="V113" s="10">
        <v>2.4</v>
      </c>
      <c r="W113" s="10">
        <v>2.4</v>
      </c>
      <c r="X113" s="10">
        <v>1.6</v>
      </c>
      <c r="Y113" s="10">
        <v>1.6</v>
      </c>
      <c r="AA113" s="10">
        <v>3.1</v>
      </c>
      <c r="AB113" s="10">
        <v>3.2</v>
      </c>
    </row>
    <row r="114" spans="1:28" x14ac:dyDescent="0.2">
      <c r="A114" s="12">
        <v>27181</v>
      </c>
      <c r="B114" s="10">
        <v>13.6</v>
      </c>
      <c r="C114" s="10">
        <v>13.6</v>
      </c>
      <c r="D114" s="10">
        <v>13.4</v>
      </c>
      <c r="E114" s="10">
        <v>13.2</v>
      </c>
      <c r="F114" s="10">
        <v>13</v>
      </c>
      <c r="G114" s="10">
        <v>13.7</v>
      </c>
      <c r="I114" s="10">
        <v>13.6</v>
      </c>
      <c r="J114" s="91">
        <v>13.5</v>
      </c>
      <c r="K114" s="10">
        <v>14.3</v>
      </c>
      <c r="L114" s="10">
        <v>14.3</v>
      </c>
      <c r="M114" s="10">
        <v>14.5</v>
      </c>
      <c r="N114" s="10">
        <v>15.8</v>
      </c>
      <c r="O114" s="10">
        <v>12.1</v>
      </c>
      <c r="P114" s="10">
        <v>14.2</v>
      </c>
      <c r="R114" s="10">
        <v>14.3</v>
      </c>
      <c r="S114" s="10">
        <v>14.4</v>
      </c>
      <c r="T114" s="10">
        <v>3.8</v>
      </c>
      <c r="U114" s="10">
        <v>4.5999999999999996</v>
      </c>
      <c r="V114" s="10">
        <v>3.1</v>
      </c>
      <c r="W114" s="10">
        <v>4.8</v>
      </c>
      <c r="X114" s="10">
        <v>4</v>
      </c>
      <c r="Y114" s="10">
        <v>4.5999999999999996</v>
      </c>
      <c r="AA114" s="10">
        <v>3</v>
      </c>
      <c r="AB114" s="10">
        <v>3.8</v>
      </c>
    </row>
    <row r="115" spans="1:28" x14ac:dyDescent="0.2">
      <c r="A115" s="12">
        <v>27273</v>
      </c>
      <c r="B115" s="10">
        <v>14.4</v>
      </c>
      <c r="C115" s="10">
        <v>14.3</v>
      </c>
      <c r="D115" s="10">
        <v>14.2</v>
      </c>
      <c r="E115" s="10">
        <v>13.8</v>
      </c>
      <c r="F115" s="10">
        <v>13.6</v>
      </c>
      <c r="G115" s="10">
        <v>14.4</v>
      </c>
      <c r="I115" s="10">
        <v>14.3</v>
      </c>
      <c r="J115" s="91">
        <v>14.2</v>
      </c>
      <c r="K115" s="10">
        <v>17.100000000000001</v>
      </c>
      <c r="L115" s="10">
        <v>16.3</v>
      </c>
      <c r="M115" s="10">
        <v>16.399999999999999</v>
      </c>
      <c r="N115" s="10">
        <v>16.899999999999999</v>
      </c>
      <c r="O115" s="10">
        <v>14.3</v>
      </c>
      <c r="P115" s="10">
        <v>17.100000000000001</v>
      </c>
      <c r="R115" s="10">
        <v>16.3</v>
      </c>
      <c r="S115" s="10">
        <v>16.399999999999999</v>
      </c>
      <c r="T115" s="10">
        <v>5.9</v>
      </c>
      <c r="U115" s="10">
        <v>5.0999999999999996</v>
      </c>
      <c r="V115" s="10">
        <v>6</v>
      </c>
      <c r="W115" s="10">
        <v>4.5</v>
      </c>
      <c r="X115" s="10">
        <v>4.5999999999999996</v>
      </c>
      <c r="Y115" s="10">
        <v>5.0999999999999996</v>
      </c>
      <c r="AA115" s="10">
        <v>5.0999999999999996</v>
      </c>
      <c r="AB115" s="10">
        <v>5.2</v>
      </c>
    </row>
    <row r="116" spans="1:28" x14ac:dyDescent="0.2">
      <c r="A116" s="12">
        <v>27364</v>
      </c>
      <c r="B116" s="10">
        <v>14.9</v>
      </c>
      <c r="C116" s="10">
        <v>14.7</v>
      </c>
      <c r="D116" s="10">
        <v>14.6</v>
      </c>
      <c r="E116" s="10">
        <v>14.4</v>
      </c>
      <c r="F116" s="10">
        <v>14.4</v>
      </c>
      <c r="G116" s="10">
        <v>15.1</v>
      </c>
      <c r="I116" s="10">
        <v>14.8</v>
      </c>
      <c r="J116" s="91">
        <v>14.7</v>
      </c>
      <c r="K116" s="10">
        <v>16.399999999999999</v>
      </c>
      <c r="L116" s="10">
        <v>15.7</v>
      </c>
      <c r="M116" s="10">
        <v>15</v>
      </c>
      <c r="N116" s="10">
        <v>17.100000000000001</v>
      </c>
      <c r="O116" s="10">
        <v>17.100000000000001</v>
      </c>
      <c r="P116" s="10">
        <v>17.100000000000001</v>
      </c>
      <c r="R116" s="10">
        <v>15.6</v>
      </c>
      <c r="S116" s="10">
        <v>16.7</v>
      </c>
      <c r="T116" s="10">
        <v>3.5</v>
      </c>
      <c r="U116" s="10">
        <v>2.8</v>
      </c>
      <c r="V116" s="10">
        <v>2.8</v>
      </c>
      <c r="W116" s="10">
        <v>4.3</v>
      </c>
      <c r="X116" s="10">
        <v>5.9</v>
      </c>
      <c r="Y116" s="10">
        <v>4.9000000000000004</v>
      </c>
      <c r="AA116" s="10">
        <v>3.5</v>
      </c>
      <c r="AB116" s="10">
        <v>3.5</v>
      </c>
    </row>
    <row r="117" spans="1:28" x14ac:dyDescent="0.2">
      <c r="A117" s="12">
        <v>27454</v>
      </c>
      <c r="B117" s="10">
        <v>15.3</v>
      </c>
      <c r="C117" s="10">
        <v>15.4</v>
      </c>
      <c r="D117" s="10">
        <v>15</v>
      </c>
      <c r="E117" s="10">
        <v>15.1</v>
      </c>
      <c r="F117" s="10">
        <v>15</v>
      </c>
      <c r="G117" s="10">
        <v>15.4</v>
      </c>
      <c r="I117" s="10">
        <v>15.1</v>
      </c>
      <c r="J117" s="91">
        <v>15.3</v>
      </c>
      <c r="K117" s="10">
        <v>16.8</v>
      </c>
      <c r="L117" s="10">
        <v>18.5</v>
      </c>
      <c r="M117" s="10">
        <v>15.4</v>
      </c>
      <c r="N117" s="10">
        <v>19.8</v>
      </c>
      <c r="O117" s="10">
        <v>20</v>
      </c>
      <c r="P117" s="10">
        <v>17.600000000000001</v>
      </c>
      <c r="R117" s="10">
        <v>14.4</v>
      </c>
      <c r="S117" s="10">
        <v>17.7</v>
      </c>
      <c r="T117" s="10">
        <v>2.7</v>
      </c>
      <c r="U117" s="10">
        <v>4.8</v>
      </c>
      <c r="V117" s="10">
        <v>2.7</v>
      </c>
      <c r="W117" s="10">
        <v>4.9000000000000004</v>
      </c>
      <c r="X117" s="10">
        <v>4.2</v>
      </c>
      <c r="Y117" s="10">
        <v>2</v>
      </c>
      <c r="AA117" s="10">
        <v>2</v>
      </c>
      <c r="AB117" s="10">
        <v>4.0999999999999996</v>
      </c>
    </row>
    <row r="118" spans="1:28" x14ac:dyDescent="0.2">
      <c r="A118" s="12">
        <v>27546</v>
      </c>
      <c r="B118" s="10">
        <v>15.9</v>
      </c>
      <c r="C118" s="10">
        <v>15.9</v>
      </c>
      <c r="D118" s="10">
        <v>15.4</v>
      </c>
      <c r="E118" s="10">
        <v>15.6</v>
      </c>
      <c r="F118" s="10">
        <v>15.6</v>
      </c>
      <c r="G118" s="10">
        <v>15.9</v>
      </c>
      <c r="I118" s="10">
        <v>15.8</v>
      </c>
      <c r="J118" s="91">
        <v>15.8</v>
      </c>
      <c r="K118" s="10">
        <v>16.899999999999999</v>
      </c>
      <c r="L118" s="10">
        <v>16.899999999999999</v>
      </c>
      <c r="M118" s="10">
        <v>14.9</v>
      </c>
      <c r="N118" s="10">
        <v>18.2</v>
      </c>
      <c r="O118" s="10">
        <v>20</v>
      </c>
      <c r="P118" s="10">
        <v>16.100000000000001</v>
      </c>
      <c r="R118" s="10">
        <v>16.2</v>
      </c>
      <c r="S118" s="10">
        <v>17</v>
      </c>
      <c r="T118" s="10">
        <v>3.9</v>
      </c>
      <c r="U118" s="10">
        <v>3.2</v>
      </c>
      <c r="V118" s="10">
        <v>2.7</v>
      </c>
      <c r="W118" s="10">
        <v>3.3</v>
      </c>
      <c r="X118" s="10">
        <v>4</v>
      </c>
      <c r="Y118" s="10">
        <v>3.2</v>
      </c>
      <c r="AA118" s="10">
        <v>4.5999999999999996</v>
      </c>
      <c r="AB118" s="10">
        <v>3.3</v>
      </c>
    </row>
    <row r="119" spans="1:28" x14ac:dyDescent="0.2">
      <c r="A119" s="12">
        <v>27638</v>
      </c>
      <c r="B119" s="10">
        <v>16.100000000000001</v>
      </c>
      <c r="C119" s="10">
        <v>15.9</v>
      </c>
      <c r="D119" s="10">
        <v>15.7</v>
      </c>
      <c r="E119" s="10">
        <v>15.5</v>
      </c>
      <c r="F119" s="10">
        <v>15.6</v>
      </c>
      <c r="G119" s="10">
        <v>16.100000000000001</v>
      </c>
      <c r="I119" s="10">
        <v>15.7</v>
      </c>
      <c r="J119" s="91">
        <v>15.9</v>
      </c>
      <c r="K119" s="10">
        <v>11.8</v>
      </c>
      <c r="L119" s="10">
        <v>11.2</v>
      </c>
      <c r="M119" s="10">
        <v>10.6</v>
      </c>
      <c r="N119" s="10">
        <v>12.3</v>
      </c>
      <c r="O119" s="10">
        <v>14.7</v>
      </c>
      <c r="P119" s="10">
        <v>11.8</v>
      </c>
      <c r="R119" s="10">
        <v>9.8000000000000007</v>
      </c>
      <c r="S119" s="10">
        <v>12</v>
      </c>
      <c r="T119" s="10">
        <v>1.3</v>
      </c>
      <c r="U119" s="10">
        <v>0</v>
      </c>
      <c r="V119" s="10">
        <v>1.9</v>
      </c>
      <c r="W119" s="10">
        <v>-0.6</v>
      </c>
      <c r="X119" s="10">
        <v>0</v>
      </c>
      <c r="Y119" s="10">
        <v>1.3</v>
      </c>
      <c r="AA119" s="10">
        <v>-0.6</v>
      </c>
      <c r="AB119" s="10">
        <v>0.6</v>
      </c>
    </row>
    <row r="120" spans="1:28" x14ac:dyDescent="0.2">
      <c r="A120" s="12">
        <v>27729</v>
      </c>
      <c r="B120" s="10">
        <v>16.899999999999999</v>
      </c>
      <c r="C120" s="10">
        <v>16.899999999999999</v>
      </c>
      <c r="D120" s="10">
        <v>16.7</v>
      </c>
      <c r="E120" s="10">
        <v>16.3</v>
      </c>
      <c r="F120" s="10">
        <v>16.5</v>
      </c>
      <c r="G120" s="10">
        <v>17.3</v>
      </c>
      <c r="I120" s="10">
        <v>17</v>
      </c>
      <c r="J120" s="91">
        <v>16.8</v>
      </c>
      <c r="K120" s="10">
        <v>13.4</v>
      </c>
      <c r="L120" s="10">
        <v>15</v>
      </c>
      <c r="M120" s="10">
        <v>14.4</v>
      </c>
      <c r="N120" s="10">
        <v>13.2</v>
      </c>
      <c r="O120" s="10">
        <v>14.6</v>
      </c>
      <c r="P120" s="10">
        <v>14.6</v>
      </c>
      <c r="R120" s="10">
        <v>14.9</v>
      </c>
      <c r="S120" s="10">
        <v>14.3</v>
      </c>
      <c r="T120" s="10">
        <v>5</v>
      </c>
      <c r="U120" s="10">
        <v>6.3</v>
      </c>
      <c r="V120" s="10">
        <v>6.4</v>
      </c>
      <c r="W120" s="10">
        <v>5.2</v>
      </c>
      <c r="X120" s="10">
        <v>5.8</v>
      </c>
      <c r="Y120" s="10">
        <v>7.5</v>
      </c>
      <c r="AA120" s="10">
        <v>8.3000000000000007</v>
      </c>
      <c r="AB120" s="10">
        <v>5.7</v>
      </c>
    </row>
    <row r="121" spans="1:28" x14ac:dyDescent="0.2">
      <c r="A121" s="12">
        <v>27820</v>
      </c>
      <c r="B121" s="10">
        <v>17.399999999999999</v>
      </c>
      <c r="C121" s="10">
        <v>17.3</v>
      </c>
      <c r="D121" s="10">
        <v>17.100000000000001</v>
      </c>
      <c r="E121" s="10">
        <v>16.899999999999999</v>
      </c>
      <c r="F121" s="10">
        <v>17.100000000000001</v>
      </c>
      <c r="G121" s="10">
        <v>17.7</v>
      </c>
      <c r="I121" s="10">
        <v>17.399999999999999</v>
      </c>
      <c r="J121" s="91">
        <v>17.3</v>
      </c>
      <c r="K121" s="10">
        <v>13.7</v>
      </c>
      <c r="L121" s="10">
        <v>12.3</v>
      </c>
      <c r="M121" s="10">
        <v>14</v>
      </c>
      <c r="N121" s="10">
        <v>11.9</v>
      </c>
      <c r="O121" s="10">
        <v>14</v>
      </c>
      <c r="P121" s="10">
        <v>14.9</v>
      </c>
      <c r="R121" s="10">
        <v>15.2</v>
      </c>
      <c r="S121" s="10">
        <v>13.1</v>
      </c>
      <c r="T121" s="10">
        <v>3</v>
      </c>
      <c r="U121" s="10">
        <v>2.4</v>
      </c>
      <c r="V121" s="10">
        <v>2.4</v>
      </c>
      <c r="W121" s="10">
        <v>3.7</v>
      </c>
      <c r="X121" s="10">
        <v>3.6</v>
      </c>
      <c r="Y121" s="10">
        <v>2.2999999999999998</v>
      </c>
      <c r="AA121" s="10">
        <v>2.4</v>
      </c>
      <c r="AB121" s="10">
        <v>3</v>
      </c>
    </row>
    <row r="122" spans="1:28" x14ac:dyDescent="0.2">
      <c r="A122" s="12">
        <v>27912</v>
      </c>
      <c r="B122" s="10">
        <v>17.8</v>
      </c>
      <c r="C122" s="10">
        <v>17.8</v>
      </c>
      <c r="D122" s="10">
        <v>17.600000000000001</v>
      </c>
      <c r="E122" s="10">
        <v>17.399999999999999</v>
      </c>
      <c r="F122" s="10">
        <v>17.7</v>
      </c>
      <c r="G122" s="10">
        <v>18.3</v>
      </c>
      <c r="I122" s="10">
        <v>18</v>
      </c>
      <c r="J122" s="91">
        <v>17.7</v>
      </c>
      <c r="K122" s="10">
        <v>11.9</v>
      </c>
      <c r="L122" s="10">
        <v>11.9</v>
      </c>
      <c r="M122" s="10">
        <v>14.3</v>
      </c>
      <c r="N122" s="10">
        <v>11.5</v>
      </c>
      <c r="O122" s="10">
        <v>13.5</v>
      </c>
      <c r="P122" s="10">
        <v>15.1</v>
      </c>
      <c r="R122" s="10">
        <v>13.9</v>
      </c>
      <c r="S122" s="10">
        <v>12</v>
      </c>
      <c r="T122" s="10">
        <v>2.2999999999999998</v>
      </c>
      <c r="U122" s="10">
        <v>2.9</v>
      </c>
      <c r="V122" s="10">
        <v>2.9</v>
      </c>
      <c r="W122" s="10">
        <v>3</v>
      </c>
      <c r="X122" s="10">
        <v>3.5</v>
      </c>
      <c r="Y122" s="10">
        <v>3.4</v>
      </c>
      <c r="AA122" s="10">
        <v>3.4</v>
      </c>
      <c r="AB122" s="10">
        <v>2.2999999999999998</v>
      </c>
    </row>
    <row r="123" spans="1:28" x14ac:dyDescent="0.2">
      <c r="A123" s="12">
        <v>28004</v>
      </c>
      <c r="B123" s="10">
        <v>18.100000000000001</v>
      </c>
      <c r="C123" s="10">
        <v>18.2</v>
      </c>
      <c r="D123" s="10">
        <v>18</v>
      </c>
      <c r="E123" s="10">
        <v>17.899999999999999</v>
      </c>
      <c r="F123" s="10">
        <v>18.2</v>
      </c>
      <c r="G123" s="10">
        <v>18.7</v>
      </c>
      <c r="I123" s="10">
        <v>18.399999999999999</v>
      </c>
      <c r="J123" s="91">
        <v>18.100000000000001</v>
      </c>
      <c r="K123" s="10">
        <v>12.4</v>
      </c>
      <c r="L123" s="10">
        <v>14.5</v>
      </c>
      <c r="M123" s="10">
        <v>14.6</v>
      </c>
      <c r="N123" s="10">
        <v>15.5</v>
      </c>
      <c r="O123" s="10">
        <v>16.7</v>
      </c>
      <c r="P123" s="10">
        <v>16.100000000000001</v>
      </c>
      <c r="R123" s="10">
        <v>17.2</v>
      </c>
      <c r="S123" s="10">
        <v>13.8</v>
      </c>
      <c r="T123" s="10">
        <v>1.7</v>
      </c>
      <c r="U123" s="10">
        <v>2.2000000000000002</v>
      </c>
      <c r="V123" s="10">
        <v>2.2999999999999998</v>
      </c>
      <c r="W123" s="10">
        <v>2.9</v>
      </c>
      <c r="X123" s="10">
        <v>2.8</v>
      </c>
      <c r="Y123" s="10">
        <v>2.2000000000000002</v>
      </c>
      <c r="AA123" s="10">
        <v>2.2000000000000002</v>
      </c>
      <c r="AB123" s="10">
        <v>2.2999999999999998</v>
      </c>
    </row>
    <row r="124" spans="1:28" x14ac:dyDescent="0.2">
      <c r="A124" s="12">
        <v>28095</v>
      </c>
      <c r="B124" s="10">
        <v>19.100000000000001</v>
      </c>
      <c r="C124" s="10">
        <v>19.3</v>
      </c>
      <c r="D124" s="10">
        <v>19.100000000000001</v>
      </c>
      <c r="E124" s="10">
        <v>19.100000000000001</v>
      </c>
      <c r="F124" s="10">
        <v>19.3</v>
      </c>
      <c r="G124" s="10">
        <v>19.8</v>
      </c>
      <c r="I124" s="10">
        <v>19.399999999999999</v>
      </c>
      <c r="J124" s="91">
        <v>19.2</v>
      </c>
      <c r="K124" s="10">
        <v>13</v>
      </c>
      <c r="L124" s="10">
        <v>14.2</v>
      </c>
      <c r="M124" s="10">
        <v>14.4</v>
      </c>
      <c r="N124" s="10">
        <v>17.2</v>
      </c>
      <c r="O124" s="10">
        <v>17</v>
      </c>
      <c r="P124" s="10">
        <v>14.5</v>
      </c>
      <c r="R124" s="10">
        <v>14.1</v>
      </c>
      <c r="S124" s="10">
        <v>14.3</v>
      </c>
      <c r="T124" s="10">
        <v>5.5</v>
      </c>
      <c r="U124" s="10">
        <v>6</v>
      </c>
      <c r="V124" s="10">
        <v>6.1</v>
      </c>
      <c r="W124" s="10">
        <v>6.7</v>
      </c>
      <c r="X124" s="10">
        <v>6</v>
      </c>
      <c r="Y124" s="10">
        <v>5.9</v>
      </c>
      <c r="AA124" s="10">
        <v>5.4</v>
      </c>
      <c r="AB124" s="10">
        <v>6.1</v>
      </c>
    </row>
    <row r="125" spans="1:28" x14ac:dyDescent="0.2">
      <c r="A125" s="12">
        <v>28185</v>
      </c>
      <c r="B125" s="10">
        <v>19.5</v>
      </c>
      <c r="C125" s="10">
        <v>19.8</v>
      </c>
      <c r="D125" s="10">
        <v>19.5</v>
      </c>
      <c r="E125" s="10">
        <v>19.5</v>
      </c>
      <c r="F125" s="10">
        <v>19.8</v>
      </c>
      <c r="G125" s="10">
        <v>20.2</v>
      </c>
      <c r="I125" s="10">
        <v>19.7</v>
      </c>
      <c r="J125" s="91">
        <v>19.600000000000001</v>
      </c>
      <c r="K125" s="10">
        <v>12.1</v>
      </c>
      <c r="L125" s="10">
        <v>14.5</v>
      </c>
      <c r="M125" s="10">
        <v>14</v>
      </c>
      <c r="N125" s="10">
        <v>15.4</v>
      </c>
      <c r="O125" s="10">
        <v>15.8</v>
      </c>
      <c r="P125" s="10">
        <v>14.1</v>
      </c>
      <c r="R125" s="10">
        <v>13.2</v>
      </c>
      <c r="S125" s="10">
        <v>13.3</v>
      </c>
      <c r="T125" s="10">
        <v>2.1</v>
      </c>
      <c r="U125" s="10">
        <v>2.6</v>
      </c>
      <c r="V125" s="10">
        <v>2.1</v>
      </c>
      <c r="W125" s="10">
        <v>2.1</v>
      </c>
      <c r="X125" s="10">
        <v>2.6</v>
      </c>
      <c r="Y125" s="10">
        <v>2</v>
      </c>
      <c r="AA125" s="10">
        <v>1.5</v>
      </c>
      <c r="AB125" s="10">
        <v>2.1</v>
      </c>
    </row>
    <row r="126" spans="1:28" x14ac:dyDescent="0.2">
      <c r="A126" s="12">
        <v>28277</v>
      </c>
      <c r="B126" s="10">
        <v>19.899999999999999</v>
      </c>
      <c r="C126" s="10">
        <v>20.399999999999999</v>
      </c>
      <c r="D126" s="10">
        <v>19.899999999999999</v>
      </c>
      <c r="E126" s="10">
        <v>19.899999999999999</v>
      </c>
      <c r="F126" s="10">
        <v>20.2</v>
      </c>
      <c r="G126" s="10">
        <v>20.7</v>
      </c>
      <c r="I126" s="10">
        <v>20</v>
      </c>
      <c r="J126" s="91">
        <v>20.100000000000001</v>
      </c>
      <c r="K126" s="10">
        <v>11.8</v>
      </c>
      <c r="L126" s="10">
        <v>14.6</v>
      </c>
      <c r="M126" s="10">
        <v>13.1</v>
      </c>
      <c r="N126" s="10">
        <v>14.4</v>
      </c>
      <c r="O126" s="10">
        <v>14.1</v>
      </c>
      <c r="P126" s="10">
        <v>13.1</v>
      </c>
      <c r="R126" s="10">
        <v>11.1</v>
      </c>
      <c r="S126" s="10">
        <v>13.6</v>
      </c>
      <c r="T126" s="10">
        <v>2.1</v>
      </c>
      <c r="U126" s="10">
        <v>3</v>
      </c>
      <c r="V126" s="10">
        <v>2.1</v>
      </c>
      <c r="W126" s="10">
        <v>2.1</v>
      </c>
      <c r="X126" s="10">
        <v>2</v>
      </c>
      <c r="Y126" s="10">
        <v>2.5</v>
      </c>
      <c r="AA126" s="10">
        <v>1.5</v>
      </c>
      <c r="AB126" s="10">
        <v>2.6</v>
      </c>
    </row>
    <row r="127" spans="1:28" x14ac:dyDescent="0.2">
      <c r="A127" s="12">
        <v>28369</v>
      </c>
      <c r="B127" s="10">
        <v>20.3</v>
      </c>
      <c r="C127" s="10">
        <v>20.8</v>
      </c>
      <c r="D127" s="10">
        <v>20.3</v>
      </c>
      <c r="E127" s="10">
        <v>20.399999999999999</v>
      </c>
      <c r="F127" s="10">
        <v>20.7</v>
      </c>
      <c r="G127" s="10">
        <v>21.2</v>
      </c>
      <c r="I127" s="10">
        <v>20.399999999999999</v>
      </c>
      <c r="J127" s="91">
        <v>20.5</v>
      </c>
      <c r="K127" s="10">
        <v>12.2</v>
      </c>
      <c r="L127" s="10">
        <v>14.3</v>
      </c>
      <c r="M127" s="10">
        <v>12.8</v>
      </c>
      <c r="N127" s="10">
        <v>14</v>
      </c>
      <c r="O127" s="10">
        <v>13.7</v>
      </c>
      <c r="P127" s="10">
        <v>13.4</v>
      </c>
      <c r="R127" s="10">
        <v>10.9</v>
      </c>
      <c r="S127" s="10">
        <v>13.3</v>
      </c>
      <c r="T127" s="10">
        <v>2</v>
      </c>
      <c r="U127" s="10">
        <v>2</v>
      </c>
      <c r="V127" s="10">
        <v>2</v>
      </c>
      <c r="W127" s="10">
        <v>2.5</v>
      </c>
      <c r="X127" s="10">
        <v>2.5</v>
      </c>
      <c r="Y127" s="10">
        <v>2.4</v>
      </c>
      <c r="AA127" s="10">
        <v>2</v>
      </c>
      <c r="AB127" s="10">
        <v>2</v>
      </c>
    </row>
    <row r="128" spans="1:28" x14ac:dyDescent="0.2">
      <c r="A128" s="12">
        <v>28460</v>
      </c>
      <c r="B128" s="10">
        <v>20.7</v>
      </c>
      <c r="C128" s="10">
        <v>21.2</v>
      </c>
      <c r="D128" s="10">
        <v>20.7</v>
      </c>
      <c r="E128" s="10">
        <v>20.9</v>
      </c>
      <c r="F128" s="10">
        <v>21.5</v>
      </c>
      <c r="G128" s="10">
        <v>21.7</v>
      </c>
      <c r="I128" s="10">
        <v>21.1</v>
      </c>
      <c r="J128" s="91">
        <v>21</v>
      </c>
      <c r="K128" s="10">
        <v>8.4</v>
      </c>
      <c r="L128" s="10">
        <v>9.8000000000000007</v>
      </c>
      <c r="M128" s="10">
        <v>8.4</v>
      </c>
      <c r="N128" s="10">
        <v>9.4</v>
      </c>
      <c r="O128" s="10">
        <v>11.4</v>
      </c>
      <c r="P128" s="10">
        <v>9.6</v>
      </c>
      <c r="R128" s="10">
        <v>8.8000000000000007</v>
      </c>
      <c r="S128" s="10">
        <v>9.4</v>
      </c>
      <c r="T128" s="10">
        <v>2</v>
      </c>
      <c r="U128" s="10">
        <v>1.9</v>
      </c>
      <c r="V128" s="10">
        <v>2</v>
      </c>
      <c r="W128" s="10">
        <v>2.5</v>
      </c>
      <c r="X128" s="10">
        <v>3.9</v>
      </c>
      <c r="Y128" s="10">
        <v>2.4</v>
      </c>
      <c r="AA128" s="10">
        <v>3.4</v>
      </c>
      <c r="AB128" s="10">
        <v>2.4</v>
      </c>
    </row>
    <row r="129" spans="1:28" x14ac:dyDescent="0.2">
      <c r="A129" s="12">
        <v>28550</v>
      </c>
      <c r="B129" s="10">
        <v>21</v>
      </c>
      <c r="C129" s="10">
        <v>21.5</v>
      </c>
      <c r="D129" s="10">
        <v>21.1</v>
      </c>
      <c r="E129" s="10">
        <v>21.1</v>
      </c>
      <c r="F129" s="10">
        <v>21.7</v>
      </c>
      <c r="G129" s="10">
        <v>22</v>
      </c>
      <c r="I129" s="10">
        <v>21.3</v>
      </c>
      <c r="J129" s="91">
        <v>21.3</v>
      </c>
      <c r="K129" s="10">
        <v>7.7</v>
      </c>
      <c r="L129" s="10">
        <v>8.6</v>
      </c>
      <c r="M129" s="10">
        <v>8.1999999999999993</v>
      </c>
      <c r="N129" s="10">
        <v>8.1999999999999993</v>
      </c>
      <c r="O129" s="10">
        <v>9.6</v>
      </c>
      <c r="P129" s="10">
        <v>8.9</v>
      </c>
      <c r="R129" s="10">
        <v>8.1</v>
      </c>
      <c r="S129" s="10">
        <v>8.6999999999999993</v>
      </c>
      <c r="T129" s="10">
        <v>1.4</v>
      </c>
      <c r="U129" s="10">
        <v>1.4</v>
      </c>
      <c r="V129" s="10">
        <v>1.9</v>
      </c>
      <c r="W129" s="10">
        <v>1</v>
      </c>
      <c r="X129" s="10">
        <v>0.9</v>
      </c>
      <c r="Y129" s="10">
        <v>1.4</v>
      </c>
      <c r="AA129" s="10">
        <v>0.9</v>
      </c>
      <c r="AB129" s="10">
        <v>1.4</v>
      </c>
    </row>
    <row r="130" spans="1:28" x14ac:dyDescent="0.2">
      <c r="A130" s="12">
        <v>28642</v>
      </c>
      <c r="B130" s="10">
        <v>21.4</v>
      </c>
      <c r="C130" s="10">
        <v>22</v>
      </c>
      <c r="D130" s="10">
        <v>21.5</v>
      </c>
      <c r="E130" s="10">
        <v>21.5</v>
      </c>
      <c r="F130" s="10">
        <v>22.1</v>
      </c>
      <c r="G130" s="10">
        <v>22.4</v>
      </c>
      <c r="I130" s="10">
        <v>21.6</v>
      </c>
      <c r="J130" s="91">
        <v>21.7</v>
      </c>
      <c r="K130" s="10">
        <v>7.5</v>
      </c>
      <c r="L130" s="10">
        <v>7.8</v>
      </c>
      <c r="M130" s="10">
        <v>8</v>
      </c>
      <c r="N130" s="10">
        <v>8</v>
      </c>
      <c r="O130" s="10">
        <v>9.4</v>
      </c>
      <c r="P130" s="10">
        <v>8.1999999999999993</v>
      </c>
      <c r="R130" s="10">
        <v>8</v>
      </c>
      <c r="S130" s="10">
        <v>8</v>
      </c>
      <c r="T130" s="10">
        <v>1.9</v>
      </c>
      <c r="U130" s="10">
        <v>2.2999999999999998</v>
      </c>
      <c r="V130" s="10">
        <v>1.9</v>
      </c>
      <c r="W130" s="10">
        <v>1.9</v>
      </c>
      <c r="X130" s="10">
        <v>1.8</v>
      </c>
      <c r="Y130" s="10">
        <v>1.8</v>
      </c>
      <c r="AA130" s="10">
        <v>1.4</v>
      </c>
      <c r="AB130" s="10">
        <v>1.9</v>
      </c>
    </row>
    <row r="131" spans="1:28" x14ac:dyDescent="0.2">
      <c r="A131" s="12">
        <v>28734</v>
      </c>
      <c r="B131" s="10">
        <v>21.9</v>
      </c>
      <c r="C131" s="10">
        <v>22.4</v>
      </c>
      <c r="D131" s="10">
        <v>21.9</v>
      </c>
      <c r="E131" s="10">
        <v>22</v>
      </c>
      <c r="F131" s="10">
        <v>22.5</v>
      </c>
      <c r="G131" s="10">
        <v>22.7</v>
      </c>
      <c r="I131" s="10">
        <v>22.1</v>
      </c>
      <c r="J131" s="91">
        <v>22.1</v>
      </c>
      <c r="K131" s="10">
        <v>7.9</v>
      </c>
      <c r="L131" s="10">
        <v>7.7</v>
      </c>
      <c r="M131" s="10">
        <v>7.9</v>
      </c>
      <c r="N131" s="10">
        <v>7.8</v>
      </c>
      <c r="O131" s="10">
        <v>8.6999999999999993</v>
      </c>
      <c r="P131" s="10">
        <v>7.1</v>
      </c>
      <c r="R131" s="10">
        <v>8.3000000000000007</v>
      </c>
      <c r="S131" s="10">
        <v>7.8</v>
      </c>
      <c r="T131" s="10">
        <v>2.2999999999999998</v>
      </c>
      <c r="U131" s="10">
        <v>1.8</v>
      </c>
      <c r="V131" s="10">
        <v>1.9</v>
      </c>
      <c r="W131" s="10">
        <v>2.2999999999999998</v>
      </c>
      <c r="X131" s="10">
        <v>1.8</v>
      </c>
      <c r="Y131" s="10">
        <v>1.3</v>
      </c>
      <c r="AA131" s="10">
        <v>2.2999999999999998</v>
      </c>
      <c r="AB131" s="10">
        <v>1.8</v>
      </c>
    </row>
    <row r="132" spans="1:28" x14ac:dyDescent="0.2">
      <c r="A132" s="12">
        <v>28825</v>
      </c>
      <c r="B132" s="10">
        <v>22.4</v>
      </c>
      <c r="C132" s="10">
        <v>22.8</v>
      </c>
      <c r="D132" s="10">
        <v>22.6</v>
      </c>
      <c r="E132" s="10">
        <v>22.3</v>
      </c>
      <c r="F132" s="10">
        <v>23</v>
      </c>
      <c r="G132" s="10">
        <v>23.2</v>
      </c>
      <c r="I132" s="10">
        <v>22.6</v>
      </c>
      <c r="J132" s="91">
        <v>22.6</v>
      </c>
      <c r="K132" s="10">
        <v>8.1999999999999993</v>
      </c>
      <c r="L132" s="10">
        <v>7.5</v>
      </c>
      <c r="M132" s="10">
        <v>9.1999999999999993</v>
      </c>
      <c r="N132" s="10">
        <v>6.7</v>
      </c>
      <c r="O132" s="10">
        <v>7</v>
      </c>
      <c r="P132" s="10">
        <v>6.9</v>
      </c>
      <c r="R132" s="10">
        <v>7.1</v>
      </c>
      <c r="S132" s="10">
        <v>7.6</v>
      </c>
      <c r="T132" s="10">
        <v>2.2999999999999998</v>
      </c>
      <c r="U132" s="10">
        <v>1.8</v>
      </c>
      <c r="V132" s="10">
        <v>3.2</v>
      </c>
      <c r="W132" s="10">
        <v>1.4</v>
      </c>
      <c r="X132" s="10">
        <v>2.2000000000000002</v>
      </c>
      <c r="Y132" s="10">
        <v>2.2000000000000002</v>
      </c>
      <c r="AA132" s="10">
        <v>2.2999999999999998</v>
      </c>
      <c r="AB132" s="10">
        <v>2.2999999999999998</v>
      </c>
    </row>
    <row r="133" spans="1:28" x14ac:dyDescent="0.2">
      <c r="A133" s="12">
        <v>28915</v>
      </c>
      <c r="B133" s="10">
        <v>22.8</v>
      </c>
      <c r="C133" s="10">
        <v>23.2</v>
      </c>
      <c r="D133" s="10">
        <v>22.8</v>
      </c>
      <c r="E133" s="10">
        <v>22.7</v>
      </c>
      <c r="F133" s="10">
        <v>23.3</v>
      </c>
      <c r="G133" s="10">
        <v>23.7</v>
      </c>
      <c r="I133" s="10">
        <v>23</v>
      </c>
      <c r="J133" s="91">
        <v>23</v>
      </c>
      <c r="K133" s="10">
        <v>8.6</v>
      </c>
      <c r="L133" s="10">
        <v>7.9</v>
      </c>
      <c r="M133" s="10">
        <v>8.1</v>
      </c>
      <c r="N133" s="10">
        <v>7.6</v>
      </c>
      <c r="O133" s="10">
        <v>7.4</v>
      </c>
      <c r="P133" s="10">
        <v>7.7</v>
      </c>
      <c r="R133" s="10">
        <v>8</v>
      </c>
      <c r="S133" s="10">
        <v>8</v>
      </c>
      <c r="T133" s="10">
        <v>1.8</v>
      </c>
      <c r="U133" s="10">
        <v>1.8</v>
      </c>
      <c r="V133" s="10">
        <v>0.9</v>
      </c>
      <c r="W133" s="10">
        <v>1.8</v>
      </c>
      <c r="X133" s="10">
        <v>1.3</v>
      </c>
      <c r="Y133" s="10">
        <v>2.2000000000000002</v>
      </c>
      <c r="AA133" s="10">
        <v>1.8</v>
      </c>
      <c r="AB133" s="10">
        <v>1.8</v>
      </c>
    </row>
    <row r="134" spans="1:28" x14ac:dyDescent="0.2">
      <c r="A134" s="12">
        <v>29007</v>
      </c>
      <c r="B134" s="10">
        <v>23.5</v>
      </c>
      <c r="C134" s="10">
        <v>23.8</v>
      </c>
      <c r="D134" s="10">
        <v>23.3</v>
      </c>
      <c r="E134" s="10">
        <v>23.3</v>
      </c>
      <c r="F134" s="10">
        <v>24</v>
      </c>
      <c r="G134" s="10">
        <v>24.4</v>
      </c>
      <c r="I134" s="10">
        <v>23.7</v>
      </c>
      <c r="J134" s="91">
        <v>23.6</v>
      </c>
      <c r="K134" s="10">
        <v>9.8000000000000007</v>
      </c>
      <c r="L134" s="10">
        <v>8.1999999999999993</v>
      </c>
      <c r="M134" s="10">
        <v>8.4</v>
      </c>
      <c r="N134" s="10">
        <v>8.4</v>
      </c>
      <c r="O134" s="10">
        <v>8.6</v>
      </c>
      <c r="P134" s="10">
        <v>8.9</v>
      </c>
      <c r="R134" s="10">
        <v>9.6999999999999993</v>
      </c>
      <c r="S134" s="10">
        <v>8.8000000000000007</v>
      </c>
      <c r="T134" s="10">
        <v>3.1</v>
      </c>
      <c r="U134" s="10">
        <v>2.6</v>
      </c>
      <c r="V134" s="10">
        <v>2.2000000000000002</v>
      </c>
      <c r="W134" s="10">
        <v>2.6</v>
      </c>
      <c r="X134" s="10">
        <v>3</v>
      </c>
      <c r="Y134" s="10">
        <v>3</v>
      </c>
      <c r="AA134" s="10">
        <v>3</v>
      </c>
      <c r="AB134" s="10">
        <v>2.6</v>
      </c>
    </row>
    <row r="135" spans="1:28" x14ac:dyDescent="0.2">
      <c r="A135" s="12">
        <v>29099</v>
      </c>
      <c r="B135" s="10">
        <v>24.1</v>
      </c>
      <c r="C135" s="10">
        <v>24.5</v>
      </c>
      <c r="D135" s="10">
        <v>23.8</v>
      </c>
      <c r="E135" s="10">
        <v>23.7</v>
      </c>
      <c r="F135" s="10">
        <v>24.4</v>
      </c>
      <c r="G135" s="10">
        <v>25</v>
      </c>
      <c r="I135" s="10">
        <v>24.3</v>
      </c>
      <c r="J135" s="91">
        <v>24.2</v>
      </c>
      <c r="K135" s="10">
        <v>10</v>
      </c>
      <c r="L135" s="10">
        <v>9.4</v>
      </c>
      <c r="M135" s="10">
        <v>8.6999999999999993</v>
      </c>
      <c r="N135" s="10">
        <v>7.7</v>
      </c>
      <c r="O135" s="10">
        <v>8.4</v>
      </c>
      <c r="P135" s="10">
        <v>10.1</v>
      </c>
      <c r="R135" s="10">
        <v>10</v>
      </c>
      <c r="S135" s="10">
        <v>9.5</v>
      </c>
      <c r="T135" s="10">
        <v>2.6</v>
      </c>
      <c r="U135" s="10">
        <v>2.9</v>
      </c>
      <c r="V135" s="10">
        <v>2.1</v>
      </c>
      <c r="W135" s="10">
        <v>1.7</v>
      </c>
      <c r="X135" s="10">
        <v>1.7</v>
      </c>
      <c r="Y135" s="10">
        <v>2.5</v>
      </c>
      <c r="AA135" s="10">
        <v>2.5</v>
      </c>
      <c r="AB135" s="10">
        <v>2.5</v>
      </c>
    </row>
    <row r="136" spans="1:28" x14ac:dyDescent="0.2">
      <c r="A136" s="12">
        <v>29190</v>
      </c>
      <c r="B136" s="10">
        <v>24.7</v>
      </c>
      <c r="C136" s="10">
        <v>25.1</v>
      </c>
      <c r="D136" s="10">
        <v>24.6</v>
      </c>
      <c r="E136" s="10">
        <v>24.6</v>
      </c>
      <c r="F136" s="10">
        <v>25.2</v>
      </c>
      <c r="G136" s="10">
        <v>25.7</v>
      </c>
      <c r="I136" s="10">
        <v>24.9</v>
      </c>
      <c r="J136" s="91">
        <v>24.9</v>
      </c>
      <c r="K136" s="10">
        <v>10.3</v>
      </c>
      <c r="L136" s="10">
        <v>10.1</v>
      </c>
      <c r="M136" s="10">
        <v>8.8000000000000007</v>
      </c>
      <c r="N136" s="10">
        <v>10.3</v>
      </c>
      <c r="O136" s="10">
        <v>9.6</v>
      </c>
      <c r="P136" s="10">
        <v>10.8</v>
      </c>
      <c r="R136" s="10">
        <v>10.199999999999999</v>
      </c>
      <c r="S136" s="10">
        <v>10.199999999999999</v>
      </c>
      <c r="T136" s="10">
        <v>2.5</v>
      </c>
      <c r="U136" s="10">
        <v>2.4</v>
      </c>
      <c r="V136" s="10">
        <v>3.4</v>
      </c>
      <c r="W136" s="10">
        <v>3.8</v>
      </c>
      <c r="X136" s="10">
        <v>3.3</v>
      </c>
      <c r="Y136" s="10">
        <v>2.8</v>
      </c>
      <c r="AA136" s="10">
        <v>2.5</v>
      </c>
      <c r="AB136" s="10">
        <v>2.9</v>
      </c>
    </row>
    <row r="137" spans="1:28" x14ac:dyDescent="0.2">
      <c r="A137" s="12">
        <v>29281</v>
      </c>
      <c r="B137" s="10">
        <v>25.4</v>
      </c>
      <c r="C137" s="10">
        <v>25.5</v>
      </c>
      <c r="D137" s="10">
        <v>25.2</v>
      </c>
      <c r="E137" s="10">
        <v>25.1</v>
      </c>
      <c r="F137" s="10">
        <v>25.7</v>
      </c>
      <c r="G137" s="10">
        <v>26.2</v>
      </c>
      <c r="I137" s="10">
        <v>25.6</v>
      </c>
      <c r="J137" s="91">
        <v>25.4</v>
      </c>
      <c r="K137" s="10">
        <v>11.4</v>
      </c>
      <c r="L137" s="10">
        <v>9.9</v>
      </c>
      <c r="M137" s="10">
        <v>10.5</v>
      </c>
      <c r="N137" s="10">
        <v>10.6</v>
      </c>
      <c r="O137" s="10">
        <v>10.3</v>
      </c>
      <c r="P137" s="10">
        <v>10.5</v>
      </c>
      <c r="R137" s="10">
        <v>11.3</v>
      </c>
      <c r="S137" s="10">
        <v>10.4</v>
      </c>
      <c r="T137" s="10">
        <v>2.8</v>
      </c>
      <c r="U137" s="10">
        <v>1.6</v>
      </c>
      <c r="V137" s="10">
        <v>2.4</v>
      </c>
      <c r="W137" s="10">
        <v>2</v>
      </c>
      <c r="X137" s="10">
        <v>2</v>
      </c>
      <c r="Y137" s="10">
        <v>1.9</v>
      </c>
      <c r="AA137" s="10">
        <v>2.8</v>
      </c>
      <c r="AB137" s="10">
        <v>2</v>
      </c>
    </row>
    <row r="138" spans="1:28" x14ac:dyDescent="0.2">
      <c r="A138" s="12">
        <v>29373</v>
      </c>
      <c r="B138" s="10">
        <v>26.1</v>
      </c>
      <c r="C138" s="10">
        <v>26.3</v>
      </c>
      <c r="D138" s="10">
        <v>25.8</v>
      </c>
      <c r="E138" s="10">
        <v>25.8</v>
      </c>
      <c r="F138" s="10">
        <v>26.3</v>
      </c>
      <c r="G138" s="10">
        <v>26.8</v>
      </c>
      <c r="I138" s="10">
        <v>26.3</v>
      </c>
      <c r="J138" s="91">
        <v>26.2</v>
      </c>
      <c r="K138" s="10">
        <v>11.1</v>
      </c>
      <c r="L138" s="10">
        <v>10.5</v>
      </c>
      <c r="M138" s="10">
        <v>10.7</v>
      </c>
      <c r="N138" s="10">
        <v>10.7</v>
      </c>
      <c r="O138" s="10">
        <v>9.6</v>
      </c>
      <c r="P138" s="10">
        <v>9.8000000000000007</v>
      </c>
      <c r="R138" s="10">
        <v>11</v>
      </c>
      <c r="S138" s="10">
        <v>11</v>
      </c>
      <c r="T138" s="10">
        <v>2.8</v>
      </c>
      <c r="U138" s="10">
        <v>3.1</v>
      </c>
      <c r="V138" s="10">
        <v>2.4</v>
      </c>
      <c r="W138" s="10">
        <v>2.8</v>
      </c>
      <c r="X138" s="10">
        <v>2.2999999999999998</v>
      </c>
      <c r="Y138" s="10">
        <v>2.2999999999999998</v>
      </c>
      <c r="AA138" s="10">
        <v>2.7</v>
      </c>
      <c r="AB138" s="10">
        <v>3.1</v>
      </c>
    </row>
    <row r="139" spans="1:28" x14ac:dyDescent="0.2">
      <c r="A139" s="12">
        <v>29465</v>
      </c>
      <c r="B139" s="10">
        <v>26.6</v>
      </c>
      <c r="C139" s="10">
        <v>26.8</v>
      </c>
      <c r="D139" s="10">
        <v>26.2</v>
      </c>
      <c r="E139" s="10">
        <v>26.1</v>
      </c>
      <c r="F139" s="10">
        <v>26.9</v>
      </c>
      <c r="G139" s="10">
        <v>27.5</v>
      </c>
      <c r="H139" s="10">
        <v>28.8</v>
      </c>
      <c r="I139" s="10">
        <v>26.8</v>
      </c>
      <c r="J139" s="91">
        <v>26.6</v>
      </c>
      <c r="K139" s="10">
        <v>10.4</v>
      </c>
      <c r="L139" s="10">
        <v>9.4</v>
      </c>
      <c r="M139" s="10">
        <v>10.1</v>
      </c>
      <c r="N139" s="10">
        <v>10.1</v>
      </c>
      <c r="O139" s="10">
        <v>10.199999999999999</v>
      </c>
      <c r="P139" s="10">
        <v>10</v>
      </c>
      <c r="R139" s="10">
        <v>10.3</v>
      </c>
      <c r="S139" s="10">
        <v>9.9</v>
      </c>
      <c r="T139" s="10">
        <v>1.9</v>
      </c>
      <c r="U139" s="10">
        <v>1.9</v>
      </c>
      <c r="V139" s="10">
        <v>1.6</v>
      </c>
      <c r="W139" s="10">
        <v>1.2</v>
      </c>
      <c r="X139" s="10">
        <v>2.2999999999999998</v>
      </c>
      <c r="Y139" s="10">
        <v>2.6</v>
      </c>
      <c r="AA139" s="10">
        <v>1.9</v>
      </c>
      <c r="AB139" s="10">
        <v>1.5</v>
      </c>
    </row>
    <row r="140" spans="1:28" x14ac:dyDescent="0.2">
      <c r="A140" s="12">
        <v>29556</v>
      </c>
      <c r="B140" s="10">
        <v>27.1</v>
      </c>
      <c r="C140" s="10">
        <v>27.4</v>
      </c>
      <c r="D140" s="10">
        <v>26.8</v>
      </c>
      <c r="E140" s="10">
        <v>26.7</v>
      </c>
      <c r="F140" s="10">
        <v>27.3</v>
      </c>
      <c r="G140" s="10">
        <v>28</v>
      </c>
      <c r="H140" s="10">
        <v>29.5</v>
      </c>
      <c r="I140" s="10">
        <v>27.4</v>
      </c>
      <c r="J140" s="91">
        <v>27.2</v>
      </c>
      <c r="K140" s="10">
        <v>9.6999999999999993</v>
      </c>
      <c r="L140" s="10">
        <v>9.1999999999999993</v>
      </c>
      <c r="M140" s="10">
        <v>8.9</v>
      </c>
      <c r="N140" s="10">
        <v>8.5</v>
      </c>
      <c r="O140" s="10">
        <v>8.3000000000000007</v>
      </c>
      <c r="P140" s="10">
        <v>8.9</v>
      </c>
      <c r="R140" s="10">
        <v>10</v>
      </c>
      <c r="S140" s="10">
        <v>9.1999999999999993</v>
      </c>
      <c r="T140" s="10">
        <v>1.9</v>
      </c>
      <c r="U140" s="10">
        <v>2.2000000000000002</v>
      </c>
      <c r="V140" s="10">
        <v>2.2999999999999998</v>
      </c>
      <c r="W140" s="10">
        <v>2.2999999999999998</v>
      </c>
      <c r="X140" s="10">
        <v>1.5</v>
      </c>
      <c r="Y140" s="10">
        <v>1.8</v>
      </c>
      <c r="Z140" s="10">
        <v>2.4</v>
      </c>
      <c r="AA140" s="10">
        <v>2.2000000000000002</v>
      </c>
      <c r="AB140" s="10">
        <v>2.2999999999999998</v>
      </c>
    </row>
    <row r="141" spans="1:28" x14ac:dyDescent="0.2">
      <c r="A141" s="12">
        <v>29646</v>
      </c>
      <c r="B141" s="10">
        <v>27.9</v>
      </c>
      <c r="C141" s="10">
        <v>28</v>
      </c>
      <c r="D141" s="10">
        <v>27.4</v>
      </c>
      <c r="E141" s="10">
        <v>27.4</v>
      </c>
      <c r="F141" s="10">
        <v>27.9</v>
      </c>
      <c r="G141" s="10">
        <v>28.6</v>
      </c>
      <c r="H141" s="10">
        <v>30.1</v>
      </c>
      <c r="I141" s="10">
        <v>28</v>
      </c>
      <c r="J141" s="91">
        <v>27.8</v>
      </c>
      <c r="K141" s="10">
        <v>9.8000000000000007</v>
      </c>
      <c r="L141" s="10">
        <v>9.8000000000000007</v>
      </c>
      <c r="M141" s="10">
        <v>8.6999999999999993</v>
      </c>
      <c r="N141" s="10">
        <v>9.1999999999999993</v>
      </c>
      <c r="O141" s="10">
        <v>8.6</v>
      </c>
      <c r="P141" s="10">
        <v>9.1999999999999993</v>
      </c>
      <c r="R141" s="10">
        <v>9.4</v>
      </c>
      <c r="S141" s="10">
        <v>9.4</v>
      </c>
      <c r="T141" s="10">
        <v>3</v>
      </c>
      <c r="U141" s="10">
        <v>2.2000000000000002</v>
      </c>
      <c r="V141" s="10">
        <v>2.2000000000000002</v>
      </c>
      <c r="W141" s="10">
        <v>2.6</v>
      </c>
      <c r="X141" s="10">
        <v>2.2000000000000002</v>
      </c>
      <c r="Y141" s="10">
        <v>2.1</v>
      </c>
      <c r="Z141" s="10">
        <v>2</v>
      </c>
      <c r="AA141" s="10">
        <v>2.2000000000000002</v>
      </c>
      <c r="AB141" s="10">
        <v>2.2000000000000002</v>
      </c>
    </row>
    <row r="142" spans="1:28" x14ac:dyDescent="0.2">
      <c r="A142" s="12">
        <v>29738</v>
      </c>
      <c r="B142" s="10">
        <v>28.4</v>
      </c>
      <c r="C142" s="10">
        <v>28.6</v>
      </c>
      <c r="D142" s="10">
        <v>28.1</v>
      </c>
      <c r="E142" s="10">
        <v>28.1</v>
      </c>
      <c r="F142" s="10">
        <v>28.5</v>
      </c>
      <c r="G142" s="10">
        <v>29.2</v>
      </c>
      <c r="H142" s="10">
        <v>30.6</v>
      </c>
      <c r="I142" s="10">
        <v>28.7</v>
      </c>
      <c r="J142" s="91">
        <v>28.4</v>
      </c>
      <c r="K142" s="10">
        <v>8.8000000000000007</v>
      </c>
      <c r="L142" s="10">
        <v>8.6999999999999993</v>
      </c>
      <c r="M142" s="10">
        <v>8.9</v>
      </c>
      <c r="N142" s="10">
        <v>8.9</v>
      </c>
      <c r="O142" s="10">
        <v>8.4</v>
      </c>
      <c r="P142" s="10">
        <v>9</v>
      </c>
      <c r="R142" s="10">
        <v>9.1</v>
      </c>
      <c r="S142" s="10">
        <v>8.4</v>
      </c>
      <c r="T142" s="10">
        <v>1.8</v>
      </c>
      <c r="U142" s="10">
        <v>2.1</v>
      </c>
      <c r="V142" s="10">
        <v>2.6</v>
      </c>
      <c r="W142" s="10">
        <v>2.6</v>
      </c>
      <c r="X142" s="10">
        <v>2.2000000000000002</v>
      </c>
      <c r="Y142" s="10">
        <v>2.1</v>
      </c>
      <c r="Z142" s="10">
        <v>1.7</v>
      </c>
      <c r="AA142" s="10">
        <v>2.5</v>
      </c>
      <c r="AB142" s="10">
        <v>2.2000000000000002</v>
      </c>
    </row>
    <row r="143" spans="1:28" x14ac:dyDescent="0.2">
      <c r="A143" s="12">
        <v>29830</v>
      </c>
      <c r="B143" s="10">
        <v>28.9</v>
      </c>
      <c r="C143" s="10">
        <v>29.3</v>
      </c>
      <c r="D143" s="10">
        <v>28.8</v>
      </c>
      <c r="E143" s="10">
        <v>28.7</v>
      </c>
      <c r="F143" s="10">
        <v>29.4</v>
      </c>
      <c r="G143" s="10">
        <v>29.9</v>
      </c>
      <c r="H143" s="10">
        <v>31.3</v>
      </c>
      <c r="I143" s="10">
        <v>29.3</v>
      </c>
      <c r="J143" s="91">
        <v>29</v>
      </c>
      <c r="K143" s="10">
        <v>8.6</v>
      </c>
      <c r="L143" s="10">
        <v>9.3000000000000007</v>
      </c>
      <c r="M143" s="10">
        <v>9.9</v>
      </c>
      <c r="N143" s="10">
        <v>10</v>
      </c>
      <c r="O143" s="10">
        <v>9.3000000000000007</v>
      </c>
      <c r="P143" s="10">
        <v>8.6999999999999993</v>
      </c>
      <c r="Q143" s="10">
        <v>8.6999999999999993</v>
      </c>
      <c r="R143" s="10">
        <v>9.3000000000000007</v>
      </c>
      <c r="S143" s="10">
        <v>9</v>
      </c>
      <c r="T143" s="10">
        <v>1.8</v>
      </c>
      <c r="U143" s="10">
        <v>2.4</v>
      </c>
      <c r="V143" s="10">
        <v>2.5</v>
      </c>
      <c r="W143" s="10">
        <v>2.1</v>
      </c>
      <c r="X143" s="10">
        <v>3.2</v>
      </c>
      <c r="Y143" s="10">
        <v>2.4</v>
      </c>
      <c r="Z143" s="10">
        <v>2.2999999999999998</v>
      </c>
      <c r="AA143" s="10">
        <v>2.1</v>
      </c>
      <c r="AB143" s="10">
        <v>2.1</v>
      </c>
    </row>
    <row r="144" spans="1:28" x14ac:dyDescent="0.2">
      <c r="A144" s="12">
        <v>29921</v>
      </c>
      <c r="B144" s="10">
        <v>30.1</v>
      </c>
      <c r="C144" s="10">
        <v>30.6</v>
      </c>
      <c r="D144" s="10">
        <v>29.9</v>
      </c>
      <c r="E144" s="10">
        <v>29.8</v>
      </c>
      <c r="F144" s="10">
        <v>30.7</v>
      </c>
      <c r="G144" s="10">
        <v>31</v>
      </c>
      <c r="H144" s="10">
        <v>33.1</v>
      </c>
      <c r="I144" s="10">
        <v>30.5</v>
      </c>
      <c r="J144" s="91">
        <v>30.2</v>
      </c>
      <c r="K144" s="10">
        <v>11.1</v>
      </c>
      <c r="L144" s="10">
        <v>11.7</v>
      </c>
      <c r="M144" s="10">
        <v>11.6</v>
      </c>
      <c r="N144" s="10">
        <v>11.6</v>
      </c>
      <c r="O144" s="10">
        <v>12.5</v>
      </c>
      <c r="P144" s="10">
        <v>10.7</v>
      </c>
      <c r="Q144" s="10">
        <v>12.2</v>
      </c>
      <c r="R144" s="10">
        <v>11.3</v>
      </c>
      <c r="S144" s="10">
        <v>11</v>
      </c>
      <c r="T144" s="10">
        <v>4.2</v>
      </c>
      <c r="U144" s="10">
        <v>4.4000000000000004</v>
      </c>
      <c r="V144" s="10">
        <v>3.8</v>
      </c>
      <c r="W144" s="10">
        <v>3.8</v>
      </c>
      <c r="X144" s="10">
        <v>4.4000000000000004</v>
      </c>
      <c r="Y144" s="10">
        <v>3.7</v>
      </c>
      <c r="Z144" s="10">
        <v>5.8</v>
      </c>
      <c r="AA144" s="10">
        <v>4.0999999999999996</v>
      </c>
      <c r="AB144" s="10">
        <v>4.0999999999999996</v>
      </c>
    </row>
    <row r="145" spans="1:28" x14ac:dyDescent="0.2">
      <c r="A145" s="12">
        <v>30011</v>
      </c>
      <c r="B145" s="10">
        <v>30.7</v>
      </c>
      <c r="C145" s="10">
        <v>31</v>
      </c>
      <c r="D145" s="10">
        <v>30.6</v>
      </c>
      <c r="E145" s="10">
        <v>30.2</v>
      </c>
      <c r="F145" s="10">
        <v>31</v>
      </c>
      <c r="G145" s="10">
        <v>31.5</v>
      </c>
      <c r="H145" s="10">
        <v>33.6</v>
      </c>
      <c r="I145" s="10">
        <v>31</v>
      </c>
      <c r="J145" s="91">
        <v>30.8</v>
      </c>
      <c r="K145" s="10">
        <v>10</v>
      </c>
      <c r="L145" s="10">
        <v>10.7</v>
      </c>
      <c r="M145" s="10">
        <v>11.7</v>
      </c>
      <c r="N145" s="10">
        <v>10.199999999999999</v>
      </c>
      <c r="O145" s="10">
        <v>11.1</v>
      </c>
      <c r="P145" s="10">
        <v>10.1</v>
      </c>
      <c r="Q145" s="10">
        <v>11.6</v>
      </c>
      <c r="R145" s="10">
        <v>10.7</v>
      </c>
      <c r="S145" s="10">
        <v>10.8</v>
      </c>
      <c r="T145" s="10">
        <v>2</v>
      </c>
      <c r="U145" s="10">
        <v>1.3</v>
      </c>
      <c r="V145" s="10">
        <v>2.2999999999999998</v>
      </c>
      <c r="W145" s="10">
        <v>1.3</v>
      </c>
      <c r="X145" s="10">
        <v>1</v>
      </c>
      <c r="Y145" s="10">
        <v>1.6</v>
      </c>
      <c r="Z145" s="10">
        <v>1.5</v>
      </c>
      <c r="AA145" s="10">
        <v>1.6</v>
      </c>
      <c r="AB145" s="10">
        <v>2</v>
      </c>
    </row>
    <row r="146" spans="1:28" x14ac:dyDescent="0.2">
      <c r="A146" s="12">
        <v>30103</v>
      </c>
      <c r="B146" s="10">
        <v>31.6</v>
      </c>
      <c r="C146" s="10">
        <v>31.7</v>
      </c>
      <c r="D146" s="10">
        <v>31</v>
      </c>
      <c r="E146" s="10">
        <v>31</v>
      </c>
      <c r="F146" s="10">
        <v>31.6</v>
      </c>
      <c r="G146" s="10">
        <v>32.1</v>
      </c>
      <c r="H146" s="10">
        <v>34.200000000000003</v>
      </c>
      <c r="I146" s="10">
        <v>31.9</v>
      </c>
      <c r="J146" s="91">
        <v>31.5</v>
      </c>
      <c r="K146" s="10">
        <v>11.3</v>
      </c>
      <c r="L146" s="10">
        <v>10.8</v>
      </c>
      <c r="M146" s="10">
        <v>10.3</v>
      </c>
      <c r="N146" s="10">
        <v>10.3</v>
      </c>
      <c r="O146" s="10">
        <v>10.9</v>
      </c>
      <c r="P146" s="10">
        <v>9.9</v>
      </c>
      <c r="Q146" s="10">
        <v>11.8</v>
      </c>
      <c r="R146" s="10">
        <v>11.1</v>
      </c>
      <c r="S146" s="10">
        <v>10.9</v>
      </c>
      <c r="T146" s="10">
        <v>2.9</v>
      </c>
      <c r="U146" s="10">
        <v>2.2999999999999998</v>
      </c>
      <c r="V146" s="10">
        <v>1.3</v>
      </c>
      <c r="W146" s="10">
        <v>2.6</v>
      </c>
      <c r="X146" s="10">
        <v>1.9</v>
      </c>
      <c r="Y146" s="10">
        <v>1.9</v>
      </c>
      <c r="Z146" s="10">
        <v>1.8</v>
      </c>
      <c r="AA146" s="10">
        <v>2.9</v>
      </c>
      <c r="AB146" s="10">
        <v>2.2999999999999998</v>
      </c>
    </row>
    <row r="147" spans="1:28" x14ac:dyDescent="0.2">
      <c r="A147" s="12">
        <v>30195</v>
      </c>
      <c r="B147" s="10">
        <v>32.700000000000003</v>
      </c>
      <c r="C147" s="10">
        <v>32.799999999999997</v>
      </c>
      <c r="D147" s="10">
        <v>32</v>
      </c>
      <c r="E147" s="10">
        <v>32.1</v>
      </c>
      <c r="F147" s="10">
        <v>32.799999999999997</v>
      </c>
      <c r="G147" s="10">
        <v>33.1</v>
      </c>
      <c r="H147" s="10">
        <v>35.299999999999997</v>
      </c>
      <c r="I147" s="10">
        <v>32.9</v>
      </c>
      <c r="J147" s="91">
        <v>32.6</v>
      </c>
      <c r="K147" s="10">
        <v>13.1</v>
      </c>
      <c r="L147" s="10">
        <v>11.9</v>
      </c>
      <c r="M147" s="10">
        <v>11.1</v>
      </c>
      <c r="N147" s="10">
        <v>11.8</v>
      </c>
      <c r="O147" s="10">
        <v>11.6</v>
      </c>
      <c r="P147" s="10">
        <v>10.7</v>
      </c>
      <c r="Q147" s="10">
        <v>12.8</v>
      </c>
      <c r="R147" s="10">
        <v>12.3</v>
      </c>
      <c r="S147" s="10">
        <v>12.4</v>
      </c>
      <c r="T147" s="10">
        <v>3.5</v>
      </c>
      <c r="U147" s="10">
        <v>3.5</v>
      </c>
      <c r="V147" s="10">
        <v>3.2</v>
      </c>
      <c r="W147" s="10">
        <v>3.5</v>
      </c>
      <c r="X147" s="10">
        <v>3.8</v>
      </c>
      <c r="Y147" s="10">
        <v>3.1</v>
      </c>
      <c r="Z147" s="10">
        <v>3.2</v>
      </c>
      <c r="AA147" s="10">
        <v>3.1</v>
      </c>
      <c r="AB147" s="10">
        <v>3.5</v>
      </c>
    </row>
    <row r="148" spans="1:28" x14ac:dyDescent="0.2">
      <c r="A148" s="12">
        <v>30286</v>
      </c>
      <c r="B148" s="10">
        <v>33.700000000000003</v>
      </c>
      <c r="C148" s="10">
        <v>33.700000000000003</v>
      </c>
      <c r="D148" s="10">
        <v>33.1</v>
      </c>
      <c r="E148" s="10">
        <v>33</v>
      </c>
      <c r="F148" s="10">
        <v>33.700000000000003</v>
      </c>
      <c r="G148" s="10">
        <v>34.200000000000003</v>
      </c>
      <c r="H148" s="10">
        <v>36.4</v>
      </c>
      <c r="I148" s="10">
        <v>34.200000000000003</v>
      </c>
      <c r="J148" s="91">
        <v>33.6</v>
      </c>
      <c r="K148" s="10">
        <v>12</v>
      </c>
      <c r="L148" s="10">
        <v>10.1</v>
      </c>
      <c r="M148" s="10">
        <v>10.7</v>
      </c>
      <c r="N148" s="10">
        <v>10.7</v>
      </c>
      <c r="O148" s="10">
        <v>9.8000000000000007</v>
      </c>
      <c r="P148" s="10">
        <v>10.3</v>
      </c>
      <c r="Q148" s="10">
        <v>10</v>
      </c>
      <c r="R148" s="10">
        <v>12.1</v>
      </c>
      <c r="S148" s="10">
        <v>11.3</v>
      </c>
      <c r="T148" s="10">
        <v>3.1</v>
      </c>
      <c r="U148" s="10">
        <v>2.7</v>
      </c>
      <c r="V148" s="10">
        <v>3.4</v>
      </c>
      <c r="W148" s="10">
        <v>2.8</v>
      </c>
      <c r="X148" s="10">
        <v>2.7</v>
      </c>
      <c r="Y148" s="10">
        <v>3.3</v>
      </c>
      <c r="Z148" s="10">
        <v>3.1</v>
      </c>
      <c r="AA148" s="10">
        <v>4</v>
      </c>
      <c r="AB148" s="10">
        <v>3.1</v>
      </c>
    </row>
    <row r="149" spans="1:28" x14ac:dyDescent="0.2">
      <c r="A149" s="12">
        <v>30376</v>
      </c>
      <c r="B149" s="10">
        <v>34.4</v>
      </c>
      <c r="C149" s="10">
        <v>34.4</v>
      </c>
      <c r="D149" s="10">
        <v>33.9</v>
      </c>
      <c r="E149" s="10">
        <v>33.9</v>
      </c>
      <c r="F149" s="10">
        <v>34.200000000000003</v>
      </c>
      <c r="G149" s="10">
        <v>35</v>
      </c>
      <c r="H149" s="10">
        <v>37.1</v>
      </c>
      <c r="I149" s="10">
        <v>34.9</v>
      </c>
      <c r="J149" s="91">
        <v>34.299999999999997</v>
      </c>
      <c r="K149" s="10">
        <v>12.1</v>
      </c>
      <c r="L149" s="10">
        <v>11</v>
      </c>
      <c r="M149" s="10">
        <v>10.8</v>
      </c>
      <c r="N149" s="10">
        <v>12.3</v>
      </c>
      <c r="O149" s="10">
        <v>10.3</v>
      </c>
      <c r="P149" s="10">
        <v>11.1</v>
      </c>
      <c r="Q149" s="10">
        <v>10.4</v>
      </c>
      <c r="R149" s="10">
        <v>12.6</v>
      </c>
      <c r="S149" s="10">
        <v>11.4</v>
      </c>
      <c r="T149" s="10">
        <v>2.1</v>
      </c>
      <c r="U149" s="10">
        <v>2.1</v>
      </c>
      <c r="V149" s="10">
        <v>2.4</v>
      </c>
      <c r="W149" s="10">
        <v>2.7</v>
      </c>
      <c r="X149" s="10">
        <v>1.5</v>
      </c>
      <c r="Y149" s="10">
        <v>2.2999999999999998</v>
      </c>
      <c r="Z149" s="10">
        <v>1.9</v>
      </c>
      <c r="AA149" s="10">
        <v>2</v>
      </c>
      <c r="AB149" s="10">
        <v>2.1</v>
      </c>
    </row>
    <row r="150" spans="1:28" x14ac:dyDescent="0.2">
      <c r="A150" s="12">
        <v>30468</v>
      </c>
      <c r="B150" s="10">
        <v>35.1</v>
      </c>
      <c r="C150" s="10">
        <v>35.4</v>
      </c>
      <c r="D150" s="10">
        <v>34.299999999999997</v>
      </c>
      <c r="E150" s="10">
        <v>34.799999999999997</v>
      </c>
      <c r="F150" s="10">
        <v>34.799999999999997</v>
      </c>
      <c r="G150" s="10">
        <v>35.6</v>
      </c>
      <c r="H150" s="10">
        <v>37.799999999999997</v>
      </c>
      <c r="I150" s="10">
        <v>35.5</v>
      </c>
      <c r="J150" s="91">
        <v>35</v>
      </c>
      <c r="K150" s="10">
        <v>11.1</v>
      </c>
      <c r="L150" s="10">
        <v>11.7</v>
      </c>
      <c r="M150" s="10">
        <v>10.6</v>
      </c>
      <c r="N150" s="10">
        <v>12.3</v>
      </c>
      <c r="O150" s="10">
        <v>10.1</v>
      </c>
      <c r="P150" s="10">
        <v>10.9</v>
      </c>
      <c r="Q150" s="10">
        <v>10.5</v>
      </c>
      <c r="R150" s="10">
        <v>11.3</v>
      </c>
      <c r="S150" s="10">
        <v>11.1</v>
      </c>
      <c r="T150" s="10">
        <v>2</v>
      </c>
      <c r="U150" s="10">
        <v>2.9</v>
      </c>
      <c r="V150" s="10">
        <v>1.2</v>
      </c>
      <c r="W150" s="10">
        <v>2.7</v>
      </c>
      <c r="X150" s="10">
        <v>1.8</v>
      </c>
      <c r="Y150" s="10">
        <v>1.7</v>
      </c>
      <c r="Z150" s="10">
        <v>1.9</v>
      </c>
      <c r="AA150" s="10">
        <v>1.7</v>
      </c>
      <c r="AB150" s="10">
        <v>2</v>
      </c>
    </row>
    <row r="151" spans="1:28" x14ac:dyDescent="0.2">
      <c r="A151" s="12">
        <v>30560</v>
      </c>
      <c r="B151" s="10">
        <v>35.5</v>
      </c>
      <c r="C151" s="10">
        <v>35.9</v>
      </c>
      <c r="D151" s="10">
        <v>35.1</v>
      </c>
      <c r="E151" s="10">
        <v>35.299999999999997</v>
      </c>
      <c r="F151" s="10">
        <v>35.799999999999997</v>
      </c>
      <c r="G151" s="10">
        <v>36.1</v>
      </c>
      <c r="H151" s="10">
        <v>38.299999999999997</v>
      </c>
      <c r="I151" s="10">
        <v>36</v>
      </c>
      <c r="J151" s="91">
        <v>35.6</v>
      </c>
      <c r="K151" s="10">
        <v>8.6</v>
      </c>
      <c r="L151" s="10">
        <v>9.5</v>
      </c>
      <c r="M151" s="10">
        <v>9.6999999999999993</v>
      </c>
      <c r="N151" s="10">
        <v>10</v>
      </c>
      <c r="O151" s="10">
        <v>9.1</v>
      </c>
      <c r="P151" s="10">
        <v>9.1</v>
      </c>
      <c r="Q151" s="10">
        <v>8.5</v>
      </c>
      <c r="R151" s="10">
        <v>9.4</v>
      </c>
      <c r="S151" s="10">
        <v>9.1999999999999993</v>
      </c>
      <c r="T151" s="10">
        <v>1.1000000000000001</v>
      </c>
      <c r="U151" s="10">
        <v>1.4</v>
      </c>
      <c r="V151" s="10">
        <v>2.2999999999999998</v>
      </c>
      <c r="W151" s="10">
        <v>1.4</v>
      </c>
      <c r="X151" s="10">
        <v>2.9</v>
      </c>
      <c r="Y151" s="10">
        <v>1.4</v>
      </c>
      <c r="Z151" s="10">
        <v>1.3</v>
      </c>
      <c r="AA151" s="10">
        <v>1.4</v>
      </c>
      <c r="AB151" s="10">
        <v>1.7</v>
      </c>
    </row>
    <row r="152" spans="1:28" x14ac:dyDescent="0.2">
      <c r="A152" s="12">
        <v>30651</v>
      </c>
      <c r="B152" s="10">
        <v>36.200000000000003</v>
      </c>
      <c r="C152" s="10">
        <v>37</v>
      </c>
      <c r="D152" s="10">
        <v>35.799999999999997</v>
      </c>
      <c r="E152" s="10">
        <v>36</v>
      </c>
      <c r="F152" s="10">
        <v>36.5</v>
      </c>
      <c r="G152" s="10">
        <v>36.9</v>
      </c>
      <c r="H152" s="10">
        <v>38.799999999999997</v>
      </c>
      <c r="I152" s="10">
        <v>36.9</v>
      </c>
      <c r="J152" s="91">
        <v>36.5</v>
      </c>
      <c r="K152" s="10">
        <v>7.4</v>
      </c>
      <c r="L152" s="10">
        <v>9.8000000000000007</v>
      </c>
      <c r="M152" s="10">
        <v>8.1999999999999993</v>
      </c>
      <c r="N152" s="10">
        <v>9.1</v>
      </c>
      <c r="O152" s="10">
        <v>8.3000000000000007</v>
      </c>
      <c r="P152" s="10">
        <v>7.9</v>
      </c>
      <c r="Q152" s="10">
        <v>6.6</v>
      </c>
      <c r="R152" s="10">
        <v>7.9</v>
      </c>
      <c r="S152" s="10">
        <v>8.6</v>
      </c>
      <c r="T152" s="10">
        <v>2</v>
      </c>
      <c r="U152" s="10">
        <v>3.1</v>
      </c>
      <c r="V152" s="10">
        <v>2</v>
      </c>
      <c r="W152" s="10">
        <v>2</v>
      </c>
      <c r="X152" s="10">
        <v>2</v>
      </c>
      <c r="Y152" s="10">
        <v>2.2000000000000002</v>
      </c>
      <c r="Z152" s="10">
        <v>1.3</v>
      </c>
      <c r="AA152" s="10">
        <v>2.5</v>
      </c>
      <c r="AB152" s="10">
        <v>2.5</v>
      </c>
    </row>
    <row r="153" spans="1:28" x14ac:dyDescent="0.2">
      <c r="A153" s="12">
        <v>30742</v>
      </c>
      <c r="B153" s="10">
        <v>36.1</v>
      </c>
      <c r="C153" s="10">
        <v>36.799999999999997</v>
      </c>
      <c r="D153" s="10">
        <v>35.9</v>
      </c>
      <c r="E153" s="10">
        <v>36</v>
      </c>
      <c r="F153" s="10">
        <v>36.200000000000003</v>
      </c>
      <c r="G153" s="10">
        <v>37</v>
      </c>
      <c r="H153" s="10">
        <v>39</v>
      </c>
      <c r="I153" s="10">
        <v>36.9</v>
      </c>
      <c r="J153" s="91">
        <v>36.299999999999997</v>
      </c>
      <c r="K153" s="10">
        <v>4.9000000000000004</v>
      </c>
      <c r="L153" s="10">
        <v>7</v>
      </c>
      <c r="M153" s="10">
        <v>5.9</v>
      </c>
      <c r="N153" s="10">
        <v>6.2</v>
      </c>
      <c r="O153" s="10">
        <v>5.8</v>
      </c>
      <c r="P153" s="10">
        <v>5.7</v>
      </c>
      <c r="Q153" s="10">
        <v>5.0999999999999996</v>
      </c>
      <c r="R153" s="10">
        <v>5.7</v>
      </c>
      <c r="S153" s="10">
        <v>5.8</v>
      </c>
      <c r="T153" s="10">
        <v>-0.3</v>
      </c>
      <c r="U153" s="10">
        <v>-0.5</v>
      </c>
      <c r="V153" s="10">
        <v>0.3</v>
      </c>
      <c r="W153" s="10">
        <v>0</v>
      </c>
      <c r="X153" s="10">
        <v>-0.8</v>
      </c>
      <c r="Y153" s="10">
        <v>0.3</v>
      </c>
      <c r="Z153" s="10">
        <v>0.5</v>
      </c>
      <c r="AA153" s="10">
        <v>0</v>
      </c>
      <c r="AB153" s="10">
        <v>-0.5</v>
      </c>
    </row>
    <row r="154" spans="1:28" x14ac:dyDescent="0.2">
      <c r="A154" s="12">
        <v>30834</v>
      </c>
      <c r="B154" s="10">
        <v>36.1</v>
      </c>
      <c r="C154" s="10">
        <v>36.9</v>
      </c>
      <c r="D154" s="10">
        <v>36.200000000000003</v>
      </c>
      <c r="E154" s="10">
        <v>36.1</v>
      </c>
      <c r="F154" s="10">
        <v>36.200000000000003</v>
      </c>
      <c r="G154" s="10">
        <v>37</v>
      </c>
      <c r="H154" s="10">
        <v>39</v>
      </c>
      <c r="I154" s="10">
        <v>37</v>
      </c>
      <c r="J154" s="91">
        <v>36.4</v>
      </c>
      <c r="K154" s="10">
        <v>2.8</v>
      </c>
      <c r="L154" s="10">
        <v>4.2</v>
      </c>
      <c r="M154" s="10">
        <v>5.5</v>
      </c>
      <c r="N154" s="10">
        <v>3.7</v>
      </c>
      <c r="O154" s="10">
        <v>4</v>
      </c>
      <c r="P154" s="10">
        <v>3.9</v>
      </c>
      <c r="Q154" s="10">
        <v>3.2</v>
      </c>
      <c r="R154" s="10">
        <v>4.2</v>
      </c>
      <c r="S154" s="10">
        <v>4</v>
      </c>
      <c r="T154" s="10">
        <v>0</v>
      </c>
      <c r="U154" s="10">
        <v>0.3</v>
      </c>
      <c r="V154" s="10">
        <v>0.8</v>
      </c>
      <c r="W154" s="10">
        <v>0.3</v>
      </c>
      <c r="X154" s="10">
        <v>0</v>
      </c>
      <c r="Y154" s="10">
        <v>0</v>
      </c>
      <c r="Z154" s="10">
        <v>0</v>
      </c>
      <c r="AA154" s="10">
        <v>0.3</v>
      </c>
      <c r="AB154" s="10">
        <v>0.3</v>
      </c>
    </row>
    <row r="155" spans="1:28" x14ac:dyDescent="0.2">
      <c r="A155" s="12">
        <v>30926</v>
      </c>
      <c r="B155" s="10">
        <v>36.5</v>
      </c>
      <c r="C155" s="10">
        <v>37.5</v>
      </c>
      <c r="D155" s="10">
        <v>36.700000000000003</v>
      </c>
      <c r="E155" s="10">
        <v>36.4</v>
      </c>
      <c r="F155" s="10">
        <v>36.799999999999997</v>
      </c>
      <c r="G155" s="10">
        <v>37.4</v>
      </c>
      <c r="H155" s="10">
        <v>39.5</v>
      </c>
      <c r="I155" s="10">
        <v>37.5</v>
      </c>
      <c r="J155" s="91">
        <v>36.9</v>
      </c>
      <c r="K155" s="10">
        <v>2.8</v>
      </c>
      <c r="L155" s="10">
        <v>4.5</v>
      </c>
      <c r="M155" s="10">
        <v>4.5999999999999996</v>
      </c>
      <c r="N155" s="10">
        <v>3.1</v>
      </c>
      <c r="O155" s="10">
        <v>2.8</v>
      </c>
      <c r="P155" s="10">
        <v>3.6</v>
      </c>
      <c r="Q155" s="10">
        <v>3.1</v>
      </c>
      <c r="R155" s="10">
        <v>4.2</v>
      </c>
      <c r="S155" s="10">
        <v>3.7</v>
      </c>
      <c r="T155" s="10">
        <v>1.1000000000000001</v>
      </c>
      <c r="U155" s="10">
        <v>1.6</v>
      </c>
      <c r="V155" s="10">
        <v>1.4</v>
      </c>
      <c r="W155" s="10">
        <v>0.8</v>
      </c>
      <c r="X155" s="10">
        <v>1.7</v>
      </c>
      <c r="Y155" s="10">
        <v>1.1000000000000001</v>
      </c>
      <c r="Z155" s="10">
        <v>1.3</v>
      </c>
      <c r="AA155" s="10">
        <v>1.4</v>
      </c>
      <c r="AB155" s="10">
        <v>1.4</v>
      </c>
    </row>
    <row r="156" spans="1:28" x14ac:dyDescent="0.2">
      <c r="A156" s="12">
        <v>31017</v>
      </c>
      <c r="B156" s="10">
        <v>37.1</v>
      </c>
      <c r="C156" s="10">
        <v>37.9</v>
      </c>
      <c r="D156" s="10">
        <v>37.1</v>
      </c>
      <c r="E156" s="10">
        <v>37.200000000000003</v>
      </c>
      <c r="F156" s="10">
        <v>37.200000000000003</v>
      </c>
      <c r="G156" s="10">
        <v>38.200000000000003</v>
      </c>
      <c r="H156" s="10">
        <v>39.9</v>
      </c>
      <c r="I156" s="10">
        <v>38.1</v>
      </c>
      <c r="J156" s="91">
        <v>37.4</v>
      </c>
      <c r="K156" s="10">
        <v>2.5</v>
      </c>
      <c r="L156" s="10">
        <v>2.4</v>
      </c>
      <c r="M156" s="10">
        <v>3.6</v>
      </c>
      <c r="N156" s="10">
        <v>3.3</v>
      </c>
      <c r="O156" s="10">
        <v>1.9</v>
      </c>
      <c r="P156" s="10">
        <v>3.5</v>
      </c>
      <c r="Q156" s="10">
        <v>2.8</v>
      </c>
      <c r="R156" s="10">
        <v>3.3</v>
      </c>
      <c r="S156" s="10">
        <v>2.5</v>
      </c>
      <c r="T156" s="10">
        <v>1.6</v>
      </c>
      <c r="U156" s="10">
        <v>1.1000000000000001</v>
      </c>
      <c r="V156" s="10">
        <v>1.1000000000000001</v>
      </c>
      <c r="W156" s="10">
        <v>2.2000000000000002</v>
      </c>
      <c r="X156" s="10">
        <v>1.1000000000000001</v>
      </c>
      <c r="Y156" s="10">
        <v>2.1</v>
      </c>
      <c r="Z156" s="10">
        <v>1</v>
      </c>
      <c r="AA156" s="10">
        <v>1.6</v>
      </c>
      <c r="AB156" s="10">
        <v>1.4</v>
      </c>
    </row>
    <row r="157" spans="1:28" x14ac:dyDescent="0.2">
      <c r="A157" s="12">
        <v>31107</v>
      </c>
      <c r="B157" s="10">
        <v>37.6</v>
      </c>
      <c r="C157" s="10">
        <v>38.4</v>
      </c>
      <c r="D157" s="10">
        <v>37.6</v>
      </c>
      <c r="E157" s="10">
        <v>37.700000000000003</v>
      </c>
      <c r="F157" s="10">
        <v>37.799999999999997</v>
      </c>
      <c r="G157" s="10">
        <v>38.799999999999997</v>
      </c>
      <c r="H157" s="10">
        <v>40.299999999999997</v>
      </c>
      <c r="I157" s="10">
        <v>38.700000000000003</v>
      </c>
      <c r="J157" s="91">
        <v>37.9</v>
      </c>
      <c r="K157" s="10">
        <v>4.2</v>
      </c>
      <c r="L157" s="10">
        <v>4.3</v>
      </c>
      <c r="M157" s="10">
        <v>4.7</v>
      </c>
      <c r="N157" s="10">
        <v>4.7</v>
      </c>
      <c r="O157" s="10">
        <v>4.4000000000000004</v>
      </c>
      <c r="P157" s="10">
        <v>4.9000000000000004</v>
      </c>
      <c r="Q157" s="10">
        <v>3.3</v>
      </c>
      <c r="R157" s="10">
        <v>4.9000000000000004</v>
      </c>
      <c r="S157" s="10">
        <v>4.4000000000000004</v>
      </c>
      <c r="T157" s="10">
        <v>1.3</v>
      </c>
      <c r="U157" s="10">
        <v>1.3</v>
      </c>
      <c r="V157" s="10">
        <v>1.3</v>
      </c>
      <c r="W157" s="10">
        <v>1.3</v>
      </c>
      <c r="X157" s="10">
        <v>1.6</v>
      </c>
      <c r="Y157" s="10">
        <v>1.6</v>
      </c>
      <c r="Z157" s="10">
        <v>1</v>
      </c>
      <c r="AA157" s="10">
        <v>1.6</v>
      </c>
      <c r="AB157" s="10">
        <v>1.3</v>
      </c>
    </row>
    <row r="158" spans="1:28" x14ac:dyDescent="0.2">
      <c r="A158" s="12">
        <v>31199</v>
      </c>
      <c r="B158" s="10">
        <v>38.4</v>
      </c>
      <c r="C158" s="10">
        <v>39.5</v>
      </c>
      <c r="D158" s="10">
        <v>38.299999999999997</v>
      </c>
      <c r="E158" s="10">
        <v>38.700000000000003</v>
      </c>
      <c r="F158" s="10">
        <v>38.700000000000003</v>
      </c>
      <c r="G158" s="10">
        <v>39.700000000000003</v>
      </c>
      <c r="H158" s="10">
        <v>41.2</v>
      </c>
      <c r="I158" s="10">
        <v>39.6</v>
      </c>
      <c r="J158" s="91">
        <v>38.799999999999997</v>
      </c>
      <c r="K158" s="10">
        <v>6.4</v>
      </c>
      <c r="L158" s="10">
        <v>7</v>
      </c>
      <c r="M158" s="10">
        <v>5.8</v>
      </c>
      <c r="N158" s="10">
        <v>7.2</v>
      </c>
      <c r="O158" s="10">
        <v>6.9</v>
      </c>
      <c r="P158" s="10">
        <v>7.3</v>
      </c>
      <c r="Q158" s="10">
        <v>5.6</v>
      </c>
      <c r="R158" s="10">
        <v>7</v>
      </c>
      <c r="S158" s="10">
        <v>6.6</v>
      </c>
      <c r="T158" s="10">
        <v>2.1</v>
      </c>
      <c r="U158" s="10">
        <v>2.9</v>
      </c>
      <c r="V158" s="10">
        <v>1.9</v>
      </c>
      <c r="W158" s="10">
        <v>2.7</v>
      </c>
      <c r="X158" s="10">
        <v>2.4</v>
      </c>
      <c r="Y158" s="10">
        <v>2.2999999999999998</v>
      </c>
      <c r="Z158" s="10">
        <v>2.2000000000000002</v>
      </c>
      <c r="AA158" s="10">
        <v>2.2999999999999998</v>
      </c>
      <c r="AB158" s="10">
        <v>2.4</v>
      </c>
    </row>
    <row r="159" spans="1:28" x14ac:dyDescent="0.2">
      <c r="A159" s="12">
        <v>31291</v>
      </c>
      <c r="B159" s="10">
        <v>39.299999999999997</v>
      </c>
      <c r="C159" s="10">
        <v>40.299999999999997</v>
      </c>
      <c r="D159" s="10">
        <v>39.299999999999997</v>
      </c>
      <c r="E159" s="10">
        <v>39.5</v>
      </c>
      <c r="F159" s="10">
        <v>39.4</v>
      </c>
      <c r="G159" s="10">
        <v>40.700000000000003</v>
      </c>
      <c r="H159" s="10">
        <v>42.6</v>
      </c>
      <c r="I159" s="10">
        <v>40.5</v>
      </c>
      <c r="J159" s="91">
        <v>39.700000000000003</v>
      </c>
      <c r="K159" s="10">
        <v>7.7</v>
      </c>
      <c r="L159" s="10">
        <v>7.5</v>
      </c>
      <c r="M159" s="10">
        <v>7.1</v>
      </c>
      <c r="N159" s="10">
        <v>8.5</v>
      </c>
      <c r="O159" s="10">
        <v>7.1</v>
      </c>
      <c r="P159" s="10">
        <v>8.8000000000000007</v>
      </c>
      <c r="Q159" s="10">
        <v>7.8</v>
      </c>
      <c r="R159" s="10">
        <v>8</v>
      </c>
      <c r="S159" s="10">
        <v>7.6</v>
      </c>
      <c r="T159" s="10">
        <v>2.2999999999999998</v>
      </c>
      <c r="U159" s="10">
        <v>2</v>
      </c>
      <c r="V159" s="10">
        <v>2.6</v>
      </c>
      <c r="W159" s="10">
        <v>2.1</v>
      </c>
      <c r="X159" s="10">
        <v>1.8</v>
      </c>
      <c r="Y159" s="10">
        <v>2.5</v>
      </c>
      <c r="Z159" s="10">
        <v>3.4</v>
      </c>
      <c r="AA159" s="10">
        <v>2.2999999999999998</v>
      </c>
      <c r="AB159" s="10">
        <v>2.2999999999999998</v>
      </c>
    </row>
    <row r="160" spans="1:28" x14ac:dyDescent="0.2">
      <c r="A160" s="12">
        <v>31382</v>
      </c>
      <c r="B160" s="10">
        <v>40.200000000000003</v>
      </c>
      <c r="C160" s="10">
        <v>41</v>
      </c>
      <c r="D160" s="10">
        <v>40</v>
      </c>
      <c r="E160" s="10">
        <v>40.4</v>
      </c>
      <c r="F160" s="10">
        <v>40.299999999999997</v>
      </c>
      <c r="G160" s="10">
        <v>41.5</v>
      </c>
      <c r="H160" s="10">
        <v>43.1</v>
      </c>
      <c r="I160" s="10">
        <v>41.4</v>
      </c>
      <c r="J160" s="91">
        <v>40.5</v>
      </c>
      <c r="K160" s="10">
        <v>8.4</v>
      </c>
      <c r="L160" s="10">
        <v>8.1999999999999993</v>
      </c>
      <c r="M160" s="10">
        <v>7.8</v>
      </c>
      <c r="N160" s="10">
        <v>8.6</v>
      </c>
      <c r="O160" s="10">
        <v>8.3000000000000007</v>
      </c>
      <c r="P160" s="10">
        <v>8.6</v>
      </c>
      <c r="Q160" s="10">
        <v>8</v>
      </c>
      <c r="R160" s="10">
        <v>8.6999999999999993</v>
      </c>
      <c r="S160" s="10">
        <v>8.3000000000000007</v>
      </c>
      <c r="T160" s="10">
        <v>2.2999999999999998</v>
      </c>
      <c r="U160" s="10">
        <v>1.7</v>
      </c>
      <c r="V160" s="10">
        <v>1.8</v>
      </c>
      <c r="W160" s="10">
        <v>2.2999999999999998</v>
      </c>
      <c r="X160" s="10">
        <v>2.2999999999999998</v>
      </c>
      <c r="Y160" s="10">
        <v>2</v>
      </c>
      <c r="Z160" s="10">
        <v>1.2</v>
      </c>
      <c r="AA160" s="10">
        <v>2.2000000000000002</v>
      </c>
      <c r="AB160" s="10">
        <v>2</v>
      </c>
    </row>
    <row r="161" spans="1:28" x14ac:dyDescent="0.2">
      <c r="A161" s="12">
        <v>31472</v>
      </c>
      <c r="B161" s="10">
        <v>41.1</v>
      </c>
      <c r="C161" s="10">
        <v>42.1</v>
      </c>
      <c r="D161" s="10">
        <v>41</v>
      </c>
      <c r="E161" s="10">
        <v>41</v>
      </c>
      <c r="F161" s="10">
        <v>41</v>
      </c>
      <c r="G161" s="10">
        <v>42.2</v>
      </c>
      <c r="H161" s="10">
        <v>43.9</v>
      </c>
      <c r="I161" s="10">
        <v>42.3</v>
      </c>
      <c r="J161" s="91">
        <v>41.4</v>
      </c>
      <c r="K161" s="10">
        <v>9.3000000000000007</v>
      </c>
      <c r="L161" s="10">
        <v>9.6</v>
      </c>
      <c r="M161" s="10">
        <v>9</v>
      </c>
      <c r="N161" s="10">
        <v>8.8000000000000007</v>
      </c>
      <c r="O161" s="10">
        <v>8.5</v>
      </c>
      <c r="P161" s="10">
        <v>8.8000000000000007</v>
      </c>
      <c r="Q161" s="10">
        <v>8.9</v>
      </c>
      <c r="R161" s="10">
        <v>9.3000000000000007</v>
      </c>
      <c r="S161" s="10">
        <v>9.1999999999999993</v>
      </c>
      <c r="T161" s="10">
        <v>2.2000000000000002</v>
      </c>
      <c r="U161" s="10">
        <v>2.7</v>
      </c>
      <c r="V161" s="10">
        <v>2.5</v>
      </c>
      <c r="W161" s="10">
        <v>1.5</v>
      </c>
      <c r="X161" s="10">
        <v>1.7</v>
      </c>
      <c r="Y161" s="10">
        <v>1.7</v>
      </c>
      <c r="Z161" s="10">
        <v>1.9</v>
      </c>
      <c r="AA161" s="10">
        <v>2.2000000000000002</v>
      </c>
      <c r="AB161" s="10">
        <v>2.2000000000000002</v>
      </c>
    </row>
    <row r="162" spans="1:28" x14ac:dyDescent="0.2">
      <c r="A162" s="12">
        <v>31564</v>
      </c>
      <c r="B162" s="10">
        <v>41.8</v>
      </c>
      <c r="C162" s="10">
        <v>42.8</v>
      </c>
      <c r="D162" s="10">
        <v>41.4</v>
      </c>
      <c r="E162" s="10">
        <v>41.8</v>
      </c>
      <c r="F162" s="10">
        <v>41.7</v>
      </c>
      <c r="G162" s="10">
        <v>43.1</v>
      </c>
      <c r="H162" s="10">
        <v>44.4</v>
      </c>
      <c r="I162" s="10">
        <v>43</v>
      </c>
      <c r="J162" s="91">
        <v>42.1</v>
      </c>
      <c r="K162" s="10">
        <v>8.9</v>
      </c>
      <c r="L162" s="10">
        <v>8.4</v>
      </c>
      <c r="M162" s="10">
        <v>8.1</v>
      </c>
      <c r="N162" s="10">
        <v>8</v>
      </c>
      <c r="O162" s="10">
        <v>7.8</v>
      </c>
      <c r="P162" s="10">
        <v>8.6</v>
      </c>
      <c r="Q162" s="10">
        <v>7.8</v>
      </c>
      <c r="R162" s="10">
        <v>8.6</v>
      </c>
      <c r="S162" s="10">
        <v>8.5</v>
      </c>
      <c r="T162" s="10">
        <v>1.7</v>
      </c>
      <c r="U162" s="10">
        <v>1.7</v>
      </c>
      <c r="V162" s="10">
        <v>1</v>
      </c>
      <c r="W162" s="10">
        <v>2</v>
      </c>
      <c r="X162" s="10">
        <v>1.7</v>
      </c>
      <c r="Y162" s="10">
        <v>2.1</v>
      </c>
      <c r="Z162" s="10">
        <v>1.1000000000000001</v>
      </c>
      <c r="AA162" s="10">
        <v>1.7</v>
      </c>
      <c r="AB162" s="10">
        <v>1.7</v>
      </c>
    </row>
    <row r="163" spans="1:28" x14ac:dyDescent="0.2">
      <c r="A163" s="12">
        <v>31656</v>
      </c>
      <c r="B163" s="10">
        <v>42.8</v>
      </c>
      <c r="C163" s="10">
        <v>43.9</v>
      </c>
      <c r="D163" s="10">
        <v>42.5</v>
      </c>
      <c r="E163" s="10">
        <v>43</v>
      </c>
      <c r="F163" s="10">
        <v>43.1</v>
      </c>
      <c r="G163" s="10">
        <v>44.2</v>
      </c>
      <c r="H163" s="10">
        <v>45.6</v>
      </c>
      <c r="I163" s="10">
        <v>43.9</v>
      </c>
      <c r="J163" s="91">
        <v>43.2</v>
      </c>
      <c r="K163" s="10">
        <v>8.9</v>
      </c>
      <c r="L163" s="10">
        <v>8.9</v>
      </c>
      <c r="M163" s="10">
        <v>8.1</v>
      </c>
      <c r="N163" s="10">
        <v>8.9</v>
      </c>
      <c r="O163" s="10">
        <v>9.4</v>
      </c>
      <c r="P163" s="10">
        <v>8.6</v>
      </c>
      <c r="Q163" s="10">
        <v>7</v>
      </c>
      <c r="R163" s="10">
        <v>8.4</v>
      </c>
      <c r="S163" s="10">
        <v>8.8000000000000007</v>
      </c>
      <c r="T163" s="10">
        <v>2.4</v>
      </c>
      <c r="U163" s="10">
        <v>2.6</v>
      </c>
      <c r="V163" s="10">
        <v>2.7</v>
      </c>
      <c r="W163" s="10">
        <v>2.9</v>
      </c>
      <c r="X163" s="10">
        <v>3.4</v>
      </c>
      <c r="Y163" s="10">
        <v>2.6</v>
      </c>
      <c r="Z163" s="10">
        <v>2.7</v>
      </c>
      <c r="AA163" s="10">
        <v>2.1</v>
      </c>
      <c r="AB163" s="10">
        <v>2.6</v>
      </c>
    </row>
    <row r="164" spans="1:28" x14ac:dyDescent="0.2">
      <c r="A164" s="12">
        <v>31747</v>
      </c>
      <c r="B164" s="10">
        <v>44.1</v>
      </c>
      <c r="C164" s="10">
        <v>45.2</v>
      </c>
      <c r="D164" s="10">
        <v>43.6</v>
      </c>
      <c r="E164" s="10">
        <v>44.1</v>
      </c>
      <c r="F164" s="10">
        <v>44.4</v>
      </c>
      <c r="G164" s="10">
        <v>45.7</v>
      </c>
      <c r="H164" s="10">
        <v>47.2</v>
      </c>
      <c r="I164" s="10">
        <v>45</v>
      </c>
      <c r="J164" s="91">
        <v>44.4</v>
      </c>
      <c r="K164" s="10">
        <v>9.6999999999999993</v>
      </c>
      <c r="L164" s="10">
        <v>10.199999999999999</v>
      </c>
      <c r="M164" s="10">
        <v>9</v>
      </c>
      <c r="N164" s="10">
        <v>9.1999999999999993</v>
      </c>
      <c r="O164" s="10">
        <v>10.199999999999999</v>
      </c>
      <c r="P164" s="10">
        <v>10.1</v>
      </c>
      <c r="Q164" s="10">
        <v>9.5</v>
      </c>
      <c r="R164" s="10">
        <v>8.6999999999999993</v>
      </c>
      <c r="S164" s="10">
        <v>9.6</v>
      </c>
      <c r="T164" s="10">
        <v>3</v>
      </c>
      <c r="U164" s="10">
        <v>3</v>
      </c>
      <c r="V164" s="10">
        <v>2.6</v>
      </c>
      <c r="W164" s="10">
        <v>2.6</v>
      </c>
      <c r="X164" s="10">
        <v>3</v>
      </c>
      <c r="Y164" s="10">
        <v>3.4</v>
      </c>
      <c r="Z164" s="10">
        <v>3.5</v>
      </c>
      <c r="AA164" s="10">
        <v>2.5</v>
      </c>
      <c r="AB164" s="10">
        <v>2.8</v>
      </c>
    </row>
    <row r="165" spans="1:28" x14ac:dyDescent="0.2">
      <c r="A165" s="12">
        <v>31837</v>
      </c>
      <c r="B165" s="10">
        <v>45</v>
      </c>
      <c r="C165" s="10">
        <v>46</v>
      </c>
      <c r="D165" s="10">
        <v>44.5</v>
      </c>
      <c r="E165" s="10">
        <v>44.9</v>
      </c>
      <c r="F165" s="10">
        <v>45.2</v>
      </c>
      <c r="G165" s="10">
        <v>46.6</v>
      </c>
      <c r="H165" s="10">
        <v>48</v>
      </c>
      <c r="I165" s="10">
        <v>45.8</v>
      </c>
      <c r="J165" s="91">
        <v>45.3</v>
      </c>
      <c r="K165" s="10">
        <v>9.5</v>
      </c>
      <c r="L165" s="10">
        <v>9.3000000000000007</v>
      </c>
      <c r="M165" s="10">
        <v>8.5</v>
      </c>
      <c r="N165" s="10">
        <v>9.5</v>
      </c>
      <c r="O165" s="10">
        <v>10.199999999999999</v>
      </c>
      <c r="P165" s="10">
        <v>10.4</v>
      </c>
      <c r="Q165" s="10">
        <v>9.3000000000000007</v>
      </c>
      <c r="R165" s="10">
        <v>8.3000000000000007</v>
      </c>
      <c r="S165" s="10">
        <v>9.4</v>
      </c>
      <c r="T165" s="10">
        <v>2</v>
      </c>
      <c r="U165" s="10">
        <v>1.8</v>
      </c>
      <c r="V165" s="10">
        <v>2.1</v>
      </c>
      <c r="W165" s="10">
        <v>1.8</v>
      </c>
      <c r="X165" s="10">
        <v>1.8</v>
      </c>
      <c r="Y165" s="10">
        <v>2</v>
      </c>
      <c r="Z165" s="10">
        <v>1.7</v>
      </c>
      <c r="AA165" s="10">
        <v>1.8</v>
      </c>
      <c r="AB165" s="10">
        <v>2</v>
      </c>
    </row>
    <row r="166" spans="1:28" x14ac:dyDescent="0.2">
      <c r="A166" s="12">
        <v>31929</v>
      </c>
      <c r="B166" s="10">
        <v>45.7</v>
      </c>
      <c r="C166" s="10">
        <v>46.8</v>
      </c>
      <c r="D166" s="10">
        <v>45.1</v>
      </c>
      <c r="E166" s="10">
        <v>45.6</v>
      </c>
      <c r="F166" s="10">
        <v>46</v>
      </c>
      <c r="G166" s="10">
        <v>47.4</v>
      </c>
      <c r="H166" s="10">
        <v>48.8</v>
      </c>
      <c r="I166" s="10">
        <v>46.5</v>
      </c>
      <c r="J166" s="91">
        <v>46</v>
      </c>
      <c r="K166" s="10">
        <v>9.3000000000000007</v>
      </c>
      <c r="L166" s="10">
        <v>9.3000000000000007</v>
      </c>
      <c r="M166" s="10">
        <v>8.9</v>
      </c>
      <c r="N166" s="10">
        <v>9.1</v>
      </c>
      <c r="O166" s="10">
        <v>10.3</v>
      </c>
      <c r="P166" s="10">
        <v>10</v>
      </c>
      <c r="Q166" s="10">
        <v>9.9</v>
      </c>
      <c r="R166" s="10">
        <v>8.1</v>
      </c>
      <c r="S166" s="10">
        <v>9.3000000000000007</v>
      </c>
      <c r="T166" s="10">
        <v>1.6</v>
      </c>
      <c r="U166" s="10">
        <v>1.7</v>
      </c>
      <c r="V166" s="10">
        <v>1.3</v>
      </c>
      <c r="W166" s="10">
        <v>1.6</v>
      </c>
      <c r="X166" s="10">
        <v>1.8</v>
      </c>
      <c r="Y166" s="10">
        <v>1.7</v>
      </c>
      <c r="Z166" s="10">
        <v>1.7</v>
      </c>
      <c r="AA166" s="10">
        <v>1.5</v>
      </c>
      <c r="AB166" s="10">
        <v>1.5</v>
      </c>
    </row>
    <row r="167" spans="1:28" x14ac:dyDescent="0.2">
      <c r="A167" s="12">
        <v>32021</v>
      </c>
      <c r="B167" s="10">
        <v>46.5</v>
      </c>
      <c r="C167" s="10">
        <v>47.6</v>
      </c>
      <c r="D167" s="10">
        <v>45.7</v>
      </c>
      <c r="E167" s="10">
        <v>46.1</v>
      </c>
      <c r="F167" s="10">
        <v>46.7</v>
      </c>
      <c r="G167" s="10">
        <v>48.2</v>
      </c>
      <c r="H167" s="10">
        <v>49.6</v>
      </c>
      <c r="I167" s="10">
        <v>47.1</v>
      </c>
      <c r="J167" s="91">
        <v>46.8</v>
      </c>
      <c r="K167" s="10">
        <v>8.6</v>
      </c>
      <c r="L167" s="10">
        <v>8.4</v>
      </c>
      <c r="M167" s="10">
        <v>7.5</v>
      </c>
      <c r="N167" s="10">
        <v>7.2</v>
      </c>
      <c r="O167" s="10">
        <v>8.4</v>
      </c>
      <c r="P167" s="10">
        <v>9</v>
      </c>
      <c r="Q167" s="10">
        <v>8.8000000000000007</v>
      </c>
      <c r="R167" s="10">
        <v>7.3</v>
      </c>
      <c r="S167" s="10">
        <v>8.3000000000000007</v>
      </c>
      <c r="T167" s="10">
        <v>1.8</v>
      </c>
      <c r="U167" s="10">
        <v>1.7</v>
      </c>
      <c r="V167" s="10">
        <v>1.3</v>
      </c>
      <c r="W167" s="10">
        <v>1.1000000000000001</v>
      </c>
      <c r="X167" s="10">
        <v>1.5</v>
      </c>
      <c r="Y167" s="10">
        <v>1.7</v>
      </c>
      <c r="Z167" s="10">
        <v>1.6</v>
      </c>
      <c r="AA167" s="10">
        <v>1.3</v>
      </c>
      <c r="AB167" s="10">
        <v>1.7</v>
      </c>
    </row>
    <row r="168" spans="1:28" x14ac:dyDescent="0.2">
      <c r="A168" s="12">
        <v>32112</v>
      </c>
      <c r="B168" s="10">
        <v>47.2</v>
      </c>
      <c r="C168" s="10">
        <v>48.4</v>
      </c>
      <c r="D168" s="10">
        <v>46.6</v>
      </c>
      <c r="E168" s="10">
        <v>47.1</v>
      </c>
      <c r="F168" s="10">
        <v>47.5</v>
      </c>
      <c r="G168" s="10">
        <v>49</v>
      </c>
      <c r="H168" s="10">
        <v>50.4</v>
      </c>
      <c r="I168" s="10">
        <v>48</v>
      </c>
      <c r="J168" s="91">
        <v>47.6</v>
      </c>
      <c r="K168" s="10">
        <v>7</v>
      </c>
      <c r="L168" s="10">
        <v>7.1</v>
      </c>
      <c r="M168" s="10">
        <v>6.9</v>
      </c>
      <c r="N168" s="10">
        <v>6.8</v>
      </c>
      <c r="O168" s="10">
        <v>7</v>
      </c>
      <c r="P168" s="10">
        <v>7.2</v>
      </c>
      <c r="Q168" s="10">
        <v>6.8</v>
      </c>
      <c r="R168" s="10">
        <v>6.7</v>
      </c>
      <c r="S168" s="10">
        <v>7.2</v>
      </c>
      <c r="T168" s="10">
        <v>1.5</v>
      </c>
      <c r="U168" s="10">
        <v>1.7</v>
      </c>
      <c r="V168" s="10">
        <v>2</v>
      </c>
      <c r="W168" s="10">
        <v>2.2000000000000002</v>
      </c>
      <c r="X168" s="10">
        <v>1.7</v>
      </c>
      <c r="Y168" s="10">
        <v>1.7</v>
      </c>
      <c r="Z168" s="10">
        <v>1.6</v>
      </c>
      <c r="AA168" s="10">
        <v>1.9</v>
      </c>
      <c r="AB168" s="10">
        <v>1.7</v>
      </c>
    </row>
    <row r="169" spans="1:28" x14ac:dyDescent="0.2">
      <c r="A169" s="12">
        <v>32203</v>
      </c>
      <c r="B169" s="10">
        <v>48.3</v>
      </c>
      <c r="C169" s="10">
        <v>49.1</v>
      </c>
      <c r="D169" s="10">
        <v>47.4</v>
      </c>
      <c r="E169" s="10">
        <v>47.7</v>
      </c>
      <c r="F169" s="10">
        <v>48.2</v>
      </c>
      <c r="G169" s="10">
        <v>49.8</v>
      </c>
      <c r="H169" s="10">
        <v>51.1</v>
      </c>
      <c r="I169" s="10">
        <v>48.9</v>
      </c>
      <c r="J169" s="91">
        <v>48.4</v>
      </c>
      <c r="K169" s="10">
        <v>7.3</v>
      </c>
      <c r="L169" s="10">
        <v>6.7</v>
      </c>
      <c r="M169" s="10">
        <v>6.5</v>
      </c>
      <c r="N169" s="10">
        <v>6.2</v>
      </c>
      <c r="O169" s="10">
        <v>6.6</v>
      </c>
      <c r="P169" s="10">
        <v>6.9</v>
      </c>
      <c r="Q169" s="10">
        <v>6.5</v>
      </c>
      <c r="R169" s="10">
        <v>6.8</v>
      </c>
      <c r="S169" s="10">
        <v>6.8</v>
      </c>
      <c r="T169" s="10">
        <v>2.2999999999999998</v>
      </c>
      <c r="U169" s="10">
        <v>1.4</v>
      </c>
      <c r="V169" s="10">
        <v>1.7</v>
      </c>
      <c r="W169" s="10">
        <v>1.3</v>
      </c>
      <c r="X169" s="10">
        <v>1.5</v>
      </c>
      <c r="Y169" s="10">
        <v>1.6</v>
      </c>
      <c r="Z169" s="10">
        <v>1.4</v>
      </c>
      <c r="AA169" s="10">
        <v>1.9</v>
      </c>
      <c r="AB169" s="10">
        <v>1.7</v>
      </c>
    </row>
    <row r="170" spans="1:28" x14ac:dyDescent="0.2">
      <c r="A170" s="12">
        <v>32295</v>
      </c>
      <c r="B170" s="10">
        <v>49</v>
      </c>
      <c r="C170" s="10">
        <v>50.1</v>
      </c>
      <c r="D170" s="10">
        <v>48.3</v>
      </c>
      <c r="E170" s="10">
        <v>48.5</v>
      </c>
      <c r="F170" s="10">
        <v>49.1</v>
      </c>
      <c r="G170" s="10">
        <v>50.5</v>
      </c>
      <c r="H170" s="10">
        <v>51.9</v>
      </c>
      <c r="I170" s="10">
        <v>49.8</v>
      </c>
      <c r="J170" s="91">
        <v>49.3</v>
      </c>
      <c r="K170" s="10">
        <v>7.2</v>
      </c>
      <c r="L170" s="10">
        <v>7.1</v>
      </c>
      <c r="M170" s="10">
        <v>7.1</v>
      </c>
      <c r="N170" s="10">
        <v>6.4</v>
      </c>
      <c r="O170" s="10">
        <v>6.7</v>
      </c>
      <c r="P170" s="10">
        <v>6.5</v>
      </c>
      <c r="Q170" s="10">
        <v>6.4</v>
      </c>
      <c r="R170" s="10">
        <v>7.1</v>
      </c>
      <c r="S170" s="10">
        <v>7.2</v>
      </c>
      <c r="T170" s="10">
        <v>1.4</v>
      </c>
      <c r="U170" s="10">
        <v>2</v>
      </c>
      <c r="V170" s="10">
        <v>1.9</v>
      </c>
      <c r="W170" s="10">
        <v>1.7</v>
      </c>
      <c r="X170" s="10">
        <v>1.9</v>
      </c>
      <c r="Y170" s="10">
        <v>1.4</v>
      </c>
      <c r="Z170" s="10">
        <v>1.6</v>
      </c>
      <c r="AA170" s="10">
        <v>1.8</v>
      </c>
      <c r="AB170" s="10">
        <v>1.9</v>
      </c>
    </row>
    <row r="171" spans="1:28" x14ac:dyDescent="0.2">
      <c r="A171" s="12">
        <v>32387</v>
      </c>
      <c r="B171" s="10">
        <v>50.3</v>
      </c>
      <c r="C171" s="10">
        <v>50.8</v>
      </c>
      <c r="D171" s="10">
        <v>49</v>
      </c>
      <c r="E171" s="10">
        <v>49.5</v>
      </c>
      <c r="F171" s="10">
        <v>50.1</v>
      </c>
      <c r="G171" s="10">
        <v>51.1</v>
      </c>
      <c r="H171" s="10">
        <v>52.2</v>
      </c>
      <c r="I171" s="10">
        <v>50.4</v>
      </c>
      <c r="J171" s="91">
        <v>50.2</v>
      </c>
      <c r="K171" s="10">
        <v>8.1999999999999993</v>
      </c>
      <c r="L171" s="10">
        <v>6.7</v>
      </c>
      <c r="M171" s="10">
        <v>7.2</v>
      </c>
      <c r="N171" s="10">
        <v>7.4</v>
      </c>
      <c r="O171" s="10">
        <v>7.3</v>
      </c>
      <c r="P171" s="10">
        <v>6</v>
      </c>
      <c r="Q171" s="10">
        <v>5.2</v>
      </c>
      <c r="R171" s="10">
        <v>7</v>
      </c>
      <c r="S171" s="10">
        <v>7.3</v>
      </c>
      <c r="T171" s="10">
        <v>2.7</v>
      </c>
      <c r="U171" s="10">
        <v>1.4</v>
      </c>
      <c r="V171" s="10">
        <v>1.4</v>
      </c>
      <c r="W171" s="10">
        <v>2.1</v>
      </c>
      <c r="X171" s="10">
        <v>2</v>
      </c>
      <c r="Y171" s="10">
        <v>1.2</v>
      </c>
      <c r="Z171" s="10">
        <v>0.6</v>
      </c>
      <c r="AA171" s="10">
        <v>1.2</v>
      </c>
      <c r="AB171" s="10">
        <v>1.8</v>
      </c>
    </row>
    <row r="172" spans="1:28" x14ac:dyDescent="0.2">
      <c r="A172" s="12">
        <v>32478</v>
      </c>
      <c r="B172" s="10">
        <v>51.6</v>
      </c>
      <c r="C172" s="10">
        <v>51.7</v>
      </c>
      <c r="D172" s="10">
        <v>49.9</v>
      </c>
      <c r="E172" s="10">
        <v>50.3</v>
      </c>
      <c r="F172" s="10">
        <v>51.1</v>
      </c>
      <c r="G172" s="10">
        <v>51.9</v>
      </c>
      <c r="H172" s="10">
        <v>52.8</v>
      </c>
      <c r="I172" s="10">
        <v>51.3</v>
      </c>
      <c r="J172" s="91">
        <v>51.2</v>
      </c>
      <c r="K172" s="10">
        <v>9.3000000000000007</v>
      </c>
      <c r="L172" s="10">
        <v>6.8</v>
      </c>
      <c r="M172" s="10">
        <v>7.1</v>
      </c>
      <c r="N172" s="10">
        <v>6.8</v>
      </c>
      <c r="O172" s="10">
        <v>7.6</v>
      </c>
      <c r="P172" s="10">
        <v>5.9</v>
      </c>
      <c r="Q172" s="10">
        <v>4.8</v>
      </c>
      <c r="R172" s="10">
        <v>6.9</v>
      </c>
      <c r="S172" s="10">
        <v>7.6</v>
      </c>
      <c r="T172" s="10">
        <v>2.6</v>
      </c>
      <c r="U172" s="10">
        <v>1.8</v>
      </c>
      <c r="V172" s="10">
        <v>1.8</v>
      </c>
      <c r="W172" s="10">
        <v>1.6</v>
      </c>
      <c r="X172" s="10">
        <v>2</v>
      </c>
      <c r="Y172" s="10">
        <v>1.6</v>
      </c>
      <c r="Z172" s="10">
        <v>1.1000000000000001</v>
      </c>
      <c r="AA172" s="10">
        <v>1.8</v>
      </c>
      <c r="AB172" s="10">
        <v>2</v>
      </c>
    </row>
    <row r="173" spans="1:28" x14ac:dyDescent="0.2">
      <c r="A173" s="12">
        <v>32568</v>
      </c>
      <c r="B173" s="10">
        <v>51.7</v>
      </c>
      <c r="C173" s="10">
        <v>52.4</v>
      </c>
      <c r="D173" s="10">
        <v>50.6</v>
      </c>
      <c r="E173" s="10">
        <v>51.3</v>
      </c>
      <c r="F173" s="10">
        <v>51.6</v>
      </c>
      <c r="G173" s="10">
        <v>52.9</v>
      </c>
      <c r="H173" s="10">
        <v>53.5</v>
      </c>
      <c r="I173" s="10">
        <v>51.9</v>
      </c>
      <c r="J173" s="91">
        <v>51.7</v>
      </c>
      <c r="K173" s="10">
        <v>7</v>
      </c>
      <c r="L173" s="10">
        <v>6.7</v>
      </c>
      <c r="M173" s="10">
        <v>6.8</v>
      </c>
      <c r="N173" s="10">
        <v>7.5</v>
      </c>
      <c r="O173" s="10">
        <v>7.1</v>
      </c>
      <c r="P173" s="10">
        <v>6.2</v>
      </c>
      <c r="Q173" s="10">
        <v>4.7</v>
      </c>
      <c r="R173" s="10">
        <v>6.1</v>
      </c>
      <c r="S173" s="10">
        <v>6.8</v>
      </c>
      <c r="T173" s="10">
        <v>0.2</v>
      </c>
      <c r="U173" s="10">
        <v>1.4</v>
      </c>
      <c r="V173" s="10">
        <v>1.4</v>
      </c>
      <c r="W173" s="10">
        <v>2</v>
      </c>
      <c r="X173" s="10">
        <v>1</v>
      </c>
      <c r="Y173" s="10">
        <v>1.9</v>
      </c>
      <c r="Z173" s="10">
        <v>1.3</v>
      </c>
      <c r="AA173" s="10">
        <v>1.2</v>
      </c>
      <c r="AB173" s="10">
        <v>1</v>
      </c>
    </row>
    <row r="174" spans="1:28" x14ac:dyDescent="0.2">
      <c r="A174" s="12">
        <v>32660</v>
      </c>
      <c r="B174" s="10">
        <v>52.9</v>
      </c>
      <c r="C174" s="10">
        <v>53.8</v>
      </c>
      <c r="D174" s="10">
        <v>51.8</v>
      </c>
      <c r="E174" s="10">
        <v>52.3</v>
      </c>
      <c r="F174" s="10">
        <v>52.8</v>
      </c>
      <c r="G174" s="10">
        <v>53.9</v>
      </c>
      <c r="H174" s="10">
        <v>54.4</v>
      </c>
      <c r="I174" s="10">
        <v>53.1</v>
      </c>
      <c r="J174" s="91">
        <v>53</v>
      </c>
      <c r="K174" s="10">
        <v>8</v>
      </c>
      <c r="L174" s="10">
        <v>7.4</v>
      </c>
      <c r="M174" s="10">
        <v>7.2</v>
      </c>
      <c r="N174" s="10">
        <v>7.8</v>
      </c>
      <c r="O174" s="10">
        <v>7.5</v>
      </c>
      <c r="P174" s="10">
        <v>6.7</v>
      </c>
      <c r="Q174" s="10">
        <v>4.8</v>
      </c>
      <c r="R174" s="10">
        <v>6.6</v>
      </c>
      <c r="S174" s="10">
        <v>7.5</v>
      </c>
      <c r="T174" s="10">
        <v>2.2999999999999998</v>
      </c>
      <c r="U174" s="10">
        <v>2.7</v>
      </c>
      <c r="V174" s="10">
        <v>2.4</v>
      </c>
      <c r="W174" s="10">
        <v>1.9</v>
      </c>
      <c r="X174" s="10">
        <v>2.2999999999999998</v>
      </c>
      <c r="Y174" s="10">
        <v>1.9</v>
      </c>
      <c r="Z174" s="10">
        <v>1.7</v>
      </c>
      <c r="AA174" s="10">
        <v>2.2999999999999998</v>
      </c>
      <c r="AB174" s="10">
        <v>2.5</v>
      </c>
    </row>
    <row r="175" spans="1:28" x14ac:dyDescent="0.2">
      <c r="A175" s="12">
        <v>32752</v>
      </c>
      <c r="B175" s="10">
        <v>54.4</v>
      </c>
      <c r="C175" s="10">
        <v>55</v>
      </c>
      <c r="D175" s="10">
        <v>52.8</v>
      </c>
      <c r="E175" s="10">
        <v>53.2</v>
      </c>
      <c r="F175" s="10">
        <v>54</v>
      </c>
      <c r="G175" s="10">
        <v>54.8</v>
      </c>
      <c r="H175" s="10">
        <v>55.2</v>
      </c>
      <c r="I175" s="10">
        <v>53.9</v>
      </c>
      <c r="J175" s="91">
        <v>54.2</v>
      </c>
      <c r="K175" s="10">
        <v>8.1999999999999993</v>
      </c>
      <c r="L175" s="10">
        <v>8.3000000000000007</v>
      </c>
      <c r="M175" s="10">
        <v>7.8</v>
      </c>
      <c r="N175" s="10">
        <v>7.5</v>
      </c>
      <c r="O175" s="10">
        <v>7.8</v>
      </c>
      <c r="P175" s="10">
        <v>7.2</v>
      </c>
      <c r="Q175" s="10">
        <v>5.7</v>
      </c>
      <c r="R175" s="10">
        <v>6.9</v>
      </c>
      <c r="S175" s="10">
        <v>8</v>
      </c>
      <c r="T175" s="10">
        <v>2.8</v>
      </c>
      <c r="U175" s="10">
        <v>2.2000000000000002</v>
      </c>
      <c r="V175" s="10">
        <v>1.9</v>
      </c>
      <c r="W175" s="10">
        <v>1.7</v>
      </c>
      <c r="X175" s="10">
        <v>2.2999999999999998</v>
      </c>
      <c r="Y175" s="10">
        <v>1.7</v>
      </c>
      <c r="Z175" s="10">
        <v>1.5</v>
      </c>
      <c r="AA175" s="10">
        <v>1.5</v>
      </c>
      <c r="AB175" s="10">
        <v>2.2999999999999998</v>
      </c>
    </row>
    <row r="176" spans="1:28" x14ac:dyDescent="0.2">
      <c r="A176" s="12">
        <v>32843</v>
      </c>
      <c r="B176" s="10">
        <v>55.4</v>
      </c>
      <c r="C176" s="10">
        <v>56</v>
      </c>
      <c r="D176" s="10">
        <v>53.7</v>
      </c>
      <c r="E176" s="10">
        <v>54</v>
      </c>
      <c r="F176" s="10">
        <v>55.1</v>
      </c>
      <c r="G176" s="10">
        <v>55.8</v>
      </c>
      <c r="H176" s="10">
        <v>56.2</v>
      </c>
      <c r="I176" s="10">
        <v>55.1</v>
      </c>
      <c r="J176" s="91">
        <v>55.2</v>
      </c>
      <c r="K176" s="10">
        <v>7.4</v>
      </c>
      <c r="L176" s="10">
        <v>8.3000000000000007</v>
      </c>
      <c r="M176" s="10">
        <v>7.6</v>
      </c>
      <c r="N176" s="10">
        <v>7.4</v>
      </c>
      <c r="O176" s="10">
        <v>7.8</v>
      </c>
      <c r="P176" s="10">
        <v>7.5</v>
      </c>
      <c r="Q176" s="10">
        <v>6.4</v>
      </c>
      <c r="R176" s="10">
        <v>7.4</v>
      </c>
      <c r="S176" s="10">
        <v>7.8</v>
      </c>
      <c r="T176" s="10">
        <v>1.8</v>
      </c>
      <c r="U176" s="10">
        <v>1.8</v>
      </c>
      <c r="V176" s="10">
        <v>1.7</v>
      </c>
      <c r="W176" s="10">
        <v>1.5</v>
      </c>
      <c r="X176" s="10">
        <v>2</v>
      </c>
      <c r="Y176" s="10">
        <v>1.8</v>
      </c>
      <c r="Z176" s="10">
        <v>1.8</v>
      </c>
      <c r="AA176" s="10">
        <v>2.2000000000000002</v>
      </c>
      <c r="AB176" s="10">
        <v>1.8</v>
      </c>
    </row>
    <row r="177" spans="1:28" x14ac:dyDescent="0.2">
      <c r="A177" s="12">
        <v>32933</v>
      </c>
      <c r="B177" s="10">
        <v>56.3</v>
      </c>
      <c r="C177" s="10">
        <v>56.9</v>
      </c>
      <c r="D177" s="10">
        <v>54.5</v>
      </c>
      <c r="E177" s="10">
        <v>54.8</v>
      </c>
      <c r="F177" s="10">
        <v>56.4</v>
      </c>
      <c r="G177" s="10">
        <v>56.7</v>
      </c>
      <c r="H177" s="10">
        <v>56.9</v>
      </c>
      <c r="I177" s="10">
        <v>56.2</v>
      </c>
      <c r="J177" s="91">
        <v>56.2</v>
      </c>
      <c r="K177" s="10">
        <v>8.9</v>
      </c>
      <c r="L177" s="10">
        <v>8.6</v>
      </c>
      <c r="M177" s="10">
        <v>7.7</v>
      </c>
      <c r="N177" s="10">
        <v>6.8</v>
      </c>
      <c r="O177" s="10">
        <v>9.3000000000000007</v>
      </c>
      <c r="P177" s="10">
        <v>7.2</v>
      </c>
      <c r="Q177" s="10">
        <v>6.4</v>
      </c>
      <c r="R177" s="10">
        <v>8.3000000000000007</v>
      </c>
      <c r="S177" s="10">
        <v>8.6999999999999993</v>
      </c>
      <c r="T177" s="10">
        <v>1.6</v>
      </c>
      <c r="U177" s="10">
        <v>1.6</v>
      </c>
      <c r="V177" s="10">
        <v>1.5</v>
      </c>
      <c r="W177" s="10">
        <v>1.5</v>
      </c>
      <c r="X177" s="10">
        <v>2.4</v>
      </c>
      <c r="Y177" s="10">
        <v>1.6</v>
      </c>
      <c r="Z177" s="10">
        <v>1.2</v>
      </c>
      <c r="AA177" s="10">
        <v>2</v>
      </c>
      <c r="AB177" s="10">
        <v>1.8</v>
      </c>
    </row>
    <row r="178" spans="1:28" x14ac:dyDescent="0.2">
      <c r="A178" s="12">
        <v>33025</v>
      </c>
      <c r="B178" s="10">
        <v>57.2</v>
      </c>
      <c r="C178" s="10">
        <v>58</v>
      </c>
      <c r="D178" s="10">
        <v>55.3</v>
      </c>
      <c r="E178" s="10">
        <v>55.8</v>
      </c>
      <c r="F178" s="10">
        <v>57.3</v>
      </c>
      <c r="G178" s="10">
        <v>57.2</v>
      </c>
      <c r="H178" s="10">
        <v>57.9</v>
      </c>
      <c r="I178" s="10">
        <v>56.8</v>
      </c>
      <c r="J178" s="91">
        <v>57.1</v>
      </c>
      <c r="K178" s="10">
        <v>8.1</v>
      </c>
      <c r="L178" s="10">
        <v>7.8</v>
      </c>
      <c r="M178" s="10">
        <v>6.8</v>
      </c>
      <c r="N178" s="10">
        <v>6.7</v>
      </c>
      <c r="O178" s="10">
        <v>8.5</v>
      </c>
      <c r="P178" s="10">
        <v>6.1</v>
      </c>
      <c r="Q178" s="10">
        <v>6.4</v>
      </c>
      <c r="R178" s="10">
        <v>7</v>
      </c>
      <c r="S178" s="10">
        <v>7.7</v>
      </c>
      <c r="T178" s="10">
        <v>1.6</v>
      </c>
      <c r="U178" s="10">
        <v>1.9</v>
      </c>
      <c r="V178" s="10">
        <v>1.5</v>
      </c>
      <c r="W178" s="10">
        <v>1.8</v>
      </c>
      <c r="X178" s="10">
        <v>1.6</v>
      </c>
      <c r="Y178" s="10">
        <v>0.9</v>
      </c>
      <c r="Z178" s="10">
        <v>1.8</v>
      </c>
      <c r="AA178" s="10">
        <v>1.1000000000000001</v>
      </c>
      <c r="AB178" s="10">
        <v>1.6</v>
      </c>
    </row>
    <row r="179" spans="1:28" x14ac:dyDescent="0.2">
      <c r="A179" s="12">
        <v>33117</v>
      </c>
      <c r="B179" s="10">
        <v>57.6</v>
      </c>
      <c r="C179" s="10">
        <v>58.5</v>
      </c>
      <c r="D179" s="10">
        <v>55.6</v>
      </c>
      <c r="E179" s="10">
        <v>56.5</v>
      </c>
      <c r="F179" s="10">
        <v>57.8</v>
      </c>
      <c r="G179" s="10">
        <v>57.8</v>
      </c>
      <c r="H179" s="10">
        <v>58.5</v>
      </c>
      <c r="I179" s="10">
        <v>57.2</v>
      </c>
      <c r="J179" s="91">
        <v>57.5</v>
      </c>
      <c r="K179" s="10">
        <v>5.9</v>
      </c>
      <c r="L179" s="10">
        <v>6.4</v>
      </c>
      <c r="M179" s="10">
        <v>5.3</v>
      </c>
      <c r="N179" s="10">
        <v>6.2</v>
      </c>
      <c r="O179" s="10">
        <v>7</v>
      </c>
      <c r="P179" s="10">
        <v>5.5</v>
      </c>
      <c r="Q179" s="10">
        <v>6</v>
      </c>
      <c r="R179" s="10">
        <v>6.1</v>
      </c>
      <c r="S179" s="10">
        <v>6.1</v>
      </c>
      <c r="T179" s="10">
        <v>0.7</v>
      </c>
      <c r="U179" s="10">
        <v>0.9</v>
      </c>
      <c r="V179" s="10">
        <v>0.5</v>
      </c>
      <c r="W179" s="10">
        <v>1.3</v>
      </c>
      <c r="X179" s="10">
        <v>0.9</v>
      </c>
      <c r="Y179" s="10">
        <v>1</v>
      </c>
      <c r="Z179" s="10">
        <v>1</v>
      </c>
      <c r="AA179" s="10">
        <v>0.7</v>
      </c>
      <c r="AB179" s="10">
        <v>0.7</v>
      </c>
    </row>
    <row r="180" spans="1:28" x14ac:dyDescent="0.2">
      <c r="A180" s="12">
        <v>33208</v>
      </c>
      <c r="B180" s="10">
        <v>58.9</v>
      </c>
      <c r="C180" s="10">
        <v>60.2</v>
      </c>
      <c r="D180" s="10">
        <v>57</v>
      </c>
      <c r="E180" s="10">
        <v>58.2</v>
      </c>
      <c r="F180" s="10">
        <v>59.2</v>
      </c>
      <c r="G180" s="10">
        <v>59.2</v>
      </c>
      <c r="H180" s="10">
        <v>60.2</v>
      </c>
      <c r="I180" s="10">
        <v>58.8</v>
      </c>
      <c r="J180" s="91">
        <v>59</v>
      </c>
      <c r="K180" s="10">
        <v>6.3</v>
      </c>
      <c r="L180" s="10">
        <v>7.5</v>
      </c>
      <c r="M180" s="10">
        <v>6.1</v>
      </c>
      <c r="N180" s="10">
        <v>7.8</v>
      </c>
      <c r="O180" s="10">
        <v>7.4</v>
      </c>
      <c r="P180" s="10">
        <v>6.1</v>
      </c>
      <c r="Q180" s="10">
        <v>7.1</v>
      </c>
      <c r="R180" s="10">
        <v>6.7</v>
      </c>
      <c r="S180" s="10">
        <v>6.9</v>
      </c>
      <c r="T180" s="10">
        <v>2.2999999999999998</v>
      </c>
      <c r="U180" s="10">
        <v>2.9</v>
      </c>
      <c r="V180" s="10">
        <v>2.5</v>
      </c>
      <c r="W180" s="10">
        <v>3</v>
      </c>
      <c r="X180" s="10">
        <v>2.4</v>
      </c>
      <c r="Y180" s="10">
        <v>2.4</v>
      </c>
      <c r="Z180" s="10">
        <v>2.9</v>
      </c>
      <c r="AA180" s="10">
        <v>2.8</v>
      </c>
      <c r="AB180" s="10">
        <v>2.6</v>
      </c>
    </row>
    <row r="181" spans="1:28" x14ac:dyDescent="0.2">
      <c r="A181" s="12">
        <v>33298</v>
      </c>
      <c r="B181" s="10">
        <v>59</v>
      </c>
      <c r="C181" s="10">
        <v>59.9</v>
      </c>
      <c r="D181" s="10">
        <v>57.2</v>
      </c>
      <c r="E181" s="10">
        <v>58.1</v>
      </c>
      <c r="F181" s="10">
        <v>58.6</v>
      </c>
      <c r="G181" s="10">
        <v>59.1</v>
      </c>
      <c r="H181" s="10">
        <v>60</v>
      </c>
      <c r="I181" s="10">
        <v>58.6</v>
      </c>
      <c r="J181" s="91">
        <v>58.9</v>
      </c>
      <c r="K181" s="10">
        <v>4.8</v>
      </c>
      <c r="L181" s="10">
        <v>5.3</v>
      </c>
      <c r="M181" s="10">
        <v>5</v>
      </c>
      <c r="N181" s="10">
        <v>6</v>
      </c>
      <c r="O181" s="10">
        <v>3.9</v>
      </c>
      <c r="P181" s="10">
        <v>4.2</v>
      </c>
      <c r="Q181" s="10">
        <v>5.4</v>
      </c>
      <c r="R181" s="10">
        <v>4.3</v>
      </c>
      <c r="S181" s="10">
        <v>4.8</v>
      </c>
      <c r="T181" s="10">
        <v>0.2</v>
      </c>
      <c r="U181" s="10">
        <v>-0.5</v>
      </c>
      <c r="V181" s="10">
        <v>0.4</v>
      </c>
      <c r="W181" s="10">
        <v>-0.2</v>
      </c>
      <c r="X181" s="10">
        <v>-1</v>
      </c>
      <c r="Y181" s="10">
        <v>-0.2</v>
      </c>
      <c r="Z181" s="10">
        <v>-0.3</v>
      </c>
      <c r="AA181" s="10">
        <v>-0.3</v>
      </c>
      <c r="AB181" s="10">
        <v>-0.2</v>
      </c>
    </row>
    <row r="182" spans="1:28" x14ac:dyDescent="0.2">
      <c r="A182" s="12">
        <v>33390</v>
      </c>
      <c r="B182" s="10">
        <v>58.9</v>
      </c>
      <c r="C182" s="10">
        <v>60.3</v>
      </c>
      <c r="D182" s="10">
        <v>57.2</v>
      </c>
      <c r="E182" s="10">
        <v>58.4</v>
      </c>
      <c r="F182" s="10">
        <v>58.6</v>
      </c>
      <c r="G182" s="10">
        <v>59.4</v>
      </c>
      <c r="H182" s="10">
        <v>60.3</v>
      </c>
      <c r="I182" s="10">
        <v>58.6</v>
      </c>
      <c r="J182" s="91">
        <v>59</v>
      </c>
      <c r="K182" s="10">
        <v>3</v>
      </c>
      <c r="L182" s="10">
        <v>4</v>
      </c>
      <c r="M182" s="10">
        <v>3.4</v>
      </c>
      <c r="N182" s="10">
        <v>4.7</v>
      </c>
      <c r="O182" s="10">
        <v>2.2999999999999998</v>
      </c>
      <c r="P182" s="10">
        <v>3.8</v>
      </c>
      <c r="Q182" s="10">
        <v>4.0999999999999996</v>
      </c>
      <c r="R182" s="10">
        <v>3.2</v>
      </c>
      <c r="S182" s="10">
        <v>3.3</v>
      </c>
      <c r="T182" s="10">
        <v>-0.2</v>
      </c>
      <c r="U182" s="10">
        <v>0.7</v>
      </c>
      <c r="V182" s="10">
        <v>0</v>
      </c>
      <c r="W182" s="10">
        <v>0.5</v>
      </c>
      <c r="X182" s="10">
        <v>0</v>
      </c>
      <c r="Y182" s="10">
        <v>0.5</v>
      </c>
      <c r="Z182" s="10">
        <v>0.5</v>
      </c>
      <c r="AA182" s="10">
        <v>0</v>
      </c>
      <c r="AB182" s="10">
        <v>0.2</v>
      </c>
    </row>
    <row r="183" spans="1:28" x14ac:dyDescent="0.2">
      <c r="A183" s="12">
        <v>33482</v>
      </c>
      <c r="B183" s="10">
        <v>59.2</v>
      </c>
      <c r="C183" s="10">
        <v>60.8</v>
      </c>
      <c r="D183" s="10">
        <v>57.4</v>
      </c>
      <c r="E183" s="10">
        <v>58.8</v>
      </c>
      <c r="F183" s="10">
        <v>58.9</v>
      </c>
      <c r="G183" s="10">
        <v>59.9</v>
      </c>
      <c r="H183" s="10">
        <v>60.4</v>
      </c>
      <c r="I183" s="10">
        <v>59.4</v>
      </c>
      <c r="J183" s="91">
        <v>59.3</v>
      </c>
      <c r="K183" s="10">
        <v>2.8</v>
      </c>
      <c r="L183" s="10">
        <v>3.9</v>
      </c>
      <c r="M183" s="10">
        <v>3.2</v>
      </c>
      <c r="N183" s="10">
        <v>4.0999999999999996</v>
      </c>
      <c r="O183" s="10">
        <v>1.9</v>
      </c>
      <c r="P183" s="10">
        <v>3.6</v>
      </c>
      <c r="Q183" s="10">
        <v>3.2</v>
      </c>
      <c r="R183" s="10">
        <v>3.8</v>
      </c>
      <c r="S183" s="10">
        <v>3.1</v>
      </c>
      <c r="T183" s="10">
        <v>0.5</v>
      </c>
      <c r="U183" s="10">
        <v>0.8</v>
      </c>
      <c r="V183" s="10">
        <v>0.3</v>
      </c>
      <c r="W183" s="10">
        <v>0.7</v>
      </c>
      <c r="X183" s="10">
        <v>0.5</v>
      </c>
      <c r="Y183" s="10">
        <v>0.8</v>
      </c>
      <c r="Z183" s="10">
        <v>0.2</v>
      </c>
      <c r="AA183" s="10">
        <v>1.4</v>
      </c>
      <c r="AB183" s="10">
        <v>0.5</v>
      </c>
    </row>
    <row r="184" spans="1:28" x14ac:dyDescent="0.2">
      <c r="A184" s="12">
        <v>33573</v>
      </c>
      <c r="B184" s="10">
        <v>59.8</v>
      </c>
      <c r="C184" s="10">
        <v>61.2</v>
      </c>
      <c r="D184" s="10">
        <v>58</v>
      </c>
      <c r="E184" s="10">
        <v>59.3</v>
      </c>
      <c r="F184" s="10">
        <v>59.1</v>
      </c>
      <c r="G184" s="10">
        <v>60.3</v>
      </c>
      <c r="H184" s="10">
        <v>61.2</v>
      </c>
      <c r="I184" s="10">
        <v>59.9</v>
      </c>
      <c r="J184" s="91">
        <v>59.9</v>
      </c>
      <c r="K184" s="10">
        <v>1.5</v>
      </c>
      <c r="L184" s="10">
        <v>1.7</v>
      </c>
      <c r="M184" s="10">
        <v>1.8</v>
      </c>
      <c r="N184" s="10">
        <v>1.9</v>
      </c>
      <c r="O184" s="10">
        <v>-0.2</v>
      </c>
      <c r="P184" s="10">
        <v>1.9</v>
      </c>
      <c r="Q184" s="10">
        <v>1.7</v>
      </c>
      <c r="R184" s="10">
        <v>1.9</v>
      </c>
      <c r="S184" s="10">
        <v>1.5</v>
      </c>
      <c r="T184" s="10">
        <v>1</v>
      </c>
      <c r="U184" s="10">
        <v>0.7</v>
      </c>
      <c r="V184" s="10">
        <v>1</v>
      </c>
      <c r="W184" s="10">
        <v>0.9</v>
      </c>
      <c r="X184" s="10">
        <v>0.3</v>
      </c>
      <c r="Y184" s="10">
        <v>0.7</v>
      </c>
      <c r="Z184" s="10">
        <v>1.3</v>
      </c>
      <c r="AA184" s="10">
        <v>0.8</v>
      </c>
      <c r="AB184" s="10">
        <v>1</v>
      </c>
    </row>
    <row r="185" spans="1:28" x14ac:dyDescent="0.2">
      <c r="A185" s="12">
        <v>33664</v>
      </c>
      <c r="B185" s="10">
        <v>59.8</v>
      </c>
      <c r="C185" s="10">
        <v>61.2</v>
      </c>
      <c r="D185" s="10">
        <v>58.1</v>
      </c>
      <c r="E185" s="10">
        <v>59.6</v>
      </c>
      <c r="F185" s="10">
        <v>59.1</v>
      </c>
      <c r="G185" s="10">
        <v>60.3</v>
      </c>
      <c r="H185" s="10">
        <v>61.2</v>
      </c>
      <c r="I185" s="10">
        <v>60.1</v>
      </c>
      <c r="J185" s="91">
        <v>59.9</v>
      </c>
      <c r="K185" s="10">
        <v>1.4</v>
      </c>
      <c r="L185" s="10">
        <v>2.2000000000000002</v>
      </c>
      <c r="M185" s="10">
        <v>1.6</v>
      </c>
      <c r="N185" s="10">
        <v>2.6</v>
      </c>
      <c r="O185" s="10">
        <v>0.9</v>
      </c>
      <c r="P185" s="10">
        <v>2</v>
      </c>
      <c r="Q185" s="10">
        <v>2</v>
      </c>
      <c r="R185" s="10">
        <v>2.6</v>
      </c>
      <c r="S185" s="10">
        <v>1.7</v>
      </c>
      <c r="T185" s="10">
        <v>0</v>
      </c>
      <c r="U185" s="10">
        <v>0</v>
      </c>
      <c r="V185" s="10">
        <v>0.2</v>
      </c>
      <c r="W185" s="10">
        <v>0.5</v>
      </c>
      <c r="X185" s="10">
        <v>0</v>
      </c>
      <c r="Y185" s="10">
        <v>0</v>
      </c>
      <c r="Z185" s="10">
        <v>0</v>
      </c>
      <c r="AA185" s="10">
        <v>0.3</v>
      </c>
      <c r="AB185" s="10">
        <v>0</v>
      </c>
    </row>
    <row r="186" spans="1:28" x14ac:dyDescent="0.2">
      <c r="A186" s="12">
        <v>33756</v>
      </c>
      <c r="B186" s="10">
        <v>59.5</v>
      </c>
      <c r="C186" s="10">
        <v>61.1</v>
      </c>
      <c r="D186" s="10">
        <v>57.9</v>
      </c>
      <c r="E186" s="10">
        <v>59.6</v>
      </c>
      <c r="F186" s="10">
        <v>58.8</v>
      </c>
      <c r="G186" s="10">
        <v>60.1</v>
      </c>
      <c r="H186" s="10">
        <v>61.3</v>
      </c>
      <c r="I186" s="10">
        <v>59.9</v>
      </c>
      <c r="J186" s="91">
        <v>59.7</v>
      </c>
      <c r="K186" s="10">
        <v>1</v>
      </c>
      <c r="L186" s="10">
        <v>1.3</v>
      </c>
      <c r="M186" s="10">
        <v>1.2</v>
      </c>
      <c r="N186" s="10">
        <v>2.1</v>
      </c>
      <c r="O186" s="10">
        <v>0.3</v>
      </c>
      <c r="P186" s="10">
        <v>1.2</v>
      </c>
      <c r="Q186" s="10">
        <v>1.7</v>
      </c>
      <c r="R186" s="10">
        <v>2.2000000000000002</v>
      </c>
      <c r="S186" s="10">
        <v>1.2</v>
      </c>
      <c r="T186" s="10">
        <v>-0.5</v>
      </c>
      <c r="U186" s="10">
        <v>-0.2</v>
      </c>
      <c r="V186" s="10">
        <v>-0.3</v>
      </c>
      <c r="W186" s="10">
        <v>0</v>
      </c>
      <c r="X186" s="10">
        <v>-0.5</v>
      </c>
      <c r="Y186" s="10">
        <v>-0.3</v>
      </c>
      <c r="Z186" s="10">
        <v>0.2</v>
      </c>
      <c r="AA186" s="10">
        <v>-0.3</v>
      </c>
      <c r="AB186" s="10">
        <v>-0.3</v>
      </c>
    </row>
    <row r="187" spans="1:28" x14ac:dyDescent="0.2">
      <c r="A187" s="12">
        <v>33848</v>
      </c>
      <c r="B187" s="10">
        <v>59.7</v>
      </c>
      <c r="C187" s="10">
        <v>61</v>
      </c>
      <c r="D187" s="10">
        <v>57.8</v>
      </c>
      <c r="E187" s="10">
        <v>60</v>
      </c>
      <c r="F187" s="10">
        <v>58.8</v>
      </c>
      <c r="G187" s="10">
        <v>60.4</v>
      </c>
      <c r="H187" s="10">
        <v>61.6</v>
      </c>
      <c r="I187" s="10">
        <v>60.3</v>
      </c>
      <c r="J187" s="91">
        <v>59.8</v>
      </c>
      <c r="K187" s="10">
        <v>0.8</v>
      </c>
      <c r="L187" s="10">
        <v>0.3</v>
      </c>
      <c r="M187" s="10">
        <v>0.7</v>
      </c>
      <c r="N187" s="10">
        <v>2</v>
      </c>
      <c r="O187" s="10">
        <v>-0.2</v>
      </c>
      <c r="P187" s="10">
        <v>0.8</v>
      </c>
      <c r="Q187" s="10">
        <v>2</v>
      </c>
      <c r="R187" s="10">
        <v>1.5</v>
      </c>
      <c r="S187" s="10">
        <v>0.8</v>
      </c>
      <c r="T187" s="10">
        <v>0.3</v>
      </c>
      <c r="U187" s="10">
        <v>-0.2</v>
      </c>
      <c r="V187" s="10">
        <v>-0.2</v>
      </c>
      <c r="W187" s="10">
        <v>0.7</v>
      </c>
      <c r="X187" s="10">
        <v>0</v>
      </c>
      <c r="Y187" s="10">
        <v>0.5</v>
      </c>
      <c r="Z187" s="10">
        <v>0.5</v>
      </c>
      <c r="AA187" s="10">
        <v>0.7</v>
      </c>
      <c r="AB187" s="10">
        <v>0.2</v>
      </c>
    </row>
    <row r="188" spans="1:28" x14ac:dyDescent="0.2">
      <c r="A188" s="12">
        <v>33939</v>
      </c>
      <c r="B188" s="10">
        <v>60</v>
      </c>
      <c r="C188" s="10">
        <v>61.1</v>
      </c>
      <c r="D188" s="10">
        <v>58.5</v>
      </c>
      <c r="E188" s="10">
        <v>60.3</v>
      </c>
      <c r="F188" s="10">
        <v>59.1</v>
      </c>
      <c r="G188" s="10">
        <v>60.6</v>
      </c>
      <c r="H188" s="10">
        <v>61.7</v>
      </c>
      <c r="I188" s="10">
        <v>60.5</v>
      </c>
      <c r="J188" s="91">
        <v>60.1</v>
      </c>
      <c r="K188" s="10">
        <v>0.3</v>
      </c>
      <c r="L188" s="10">
        <v>-0.2</v>
      </c>
      <c r="M188" s="10">
        <v>0.9</v>
      </c>
      <c r="N188" s="10">
        <v>1.7</v>
      </c>
      <c r="O188" s="10">
        <v>0</v>
      </c>
      <c r="P188" s="10">
        <v>0.5</v>
      </c>
      <c r="Q188" s="10">
        <v>0.8</v>
      </c>
      <c r="R188" s="10">
        <v>1</v>
      </c>
      <c r="S188" s="10">
        <v>0.3</v>
      </c>
      <c r="T188" s="10">
        <v>0.5</v>
      </c>
      <c r="U188" s="10">
        <v>0.2</v>
      </c>
      <c r="V188" s="10">
        <v>1.2</v>
      </c>
      <c r="W188" s="10">
        <v>0.5</v>
      </c>
      <c r="X188" s="10">
        <v>0.5</v>
      </c>
      <c r="Y188" s="10">
        <v>0.3</v>
      </c>
      <c r="Z188" s="10">
        <v>0.2</v>
      </c>
      <c r="AA188" s="10">
        <v>0.3</v>
      </c>
      <c r="AB188" s="10">
        <v>0.5</v>
      </c>
    </row>
    <row r="189" spans="1:28" x14ac:dyDescent="0.2">
      <c r="A189" s="12">
        <v>34029</v>
      </c>
      <c r="B189" s="10">
        <v>60.4</v>
      </c>
      <c r="C189" s="10">
        <v>61.9</v>
      </c>
      <c r="D189" s="10">
        <v>59</v>
      </c>
      <c r="E189" s="10">
        <v>60.8</v>
      </c>
      <c r="F189" s="10">
        <v>59.3</v>
      </c>
      <c r="G189" s="10">
        <v>61.2</v>
      </c>
      <c r="H189" s="10">
        <v>62.1</v>
      </c>
      <c r="I189" s="10">
        <v>61.1</v>
      </c>
      <c r="J189" s="91">
        <v>60.6</v>
      </c>
      <c r="K189" s="10">
        <v>1</v>
      </c>
      <c r="L189" s="10">
        <v>1.1000000000000001</v>
      </c>
      <c r="M189" s="10">
        <v>1.5</v>
      </c>
      <c r="N189" s="10">
        <v>2</v>
      </c>
      <c r="O189" s="10">
        <v>0.3</v>
      </c>
      <c r="P189" s="10">
        <v>1.5</v>
      </c>
      <c r="Q189" s="10">
        <v>1.5</v>
      </c>
      <c r="R189" s="10">
        <v>1.7</v>
      </c>
      <c r="S189" s="10">
        <v>1.2</v>
      </c>
      <c r="T189" s="10">
        <v>0.7</v>
      </c>
      <c r="U189" s="10">
        <v>1.3</v>
      </c>
      <c r="V189" s="10">
        <v>0.9</v>
      </c>
      <c r="W189" s="10">
        <v>0.8</v>
      </c>
      <c r="X189" s="10">
        <v>0.3</v>
      </c>
      <c r="Y189" s="10">
        <v>1</v>
      </c>
      <c r="Z189" s="10">
        <v>0.6</v>
      </c>
      <c r="AA189" s="10">
        <v>1</v>
      </c>
      <c r="AB189" s="10">
        <v>0.8</v>
      </c>
    </row>
    <row r="190" spans="1:28" x14ac:dyDescent="0.2">
      <c r="A190" s="12">
        <v>34121</v>
      </c>
      <c r="B190" s="10">
        <v>60.5</v>
      </c>
      <c r="C190" s="10">
        <v>62.2</v>
      </c>
      <c r="D190" s="10">
        <v>59.3</v>
      </c>
      <c r="E190" s="10">
        <v>61.2</v>
      </c>
      <c r="F190" s="10">
        <v>59.5</v>
      </c>
      <c r="G190" s="10">
        <v>61.4</v>
      </c>
      <c r="H190" s="10">
        <v>62.2</v>
      </c>
      <c r="I190" s="10">
        <v>61.2</v>
      </c>
      <c r="J190" s="91">
        <v>60.8</v>
      </c>
      <c r="K190" s="10">
        <v>1.7</v>
      </c>
      <c r="L190" s="10">
        <v>1.8</v>
      </c>
      <c r="M190" s="10">
        <v>2.4</v>
      </c>
      <c r="N190" s="10">
        <v>2.7</v>
      </c>
      <c r="O190" s="10">
        <v>1.2</v>
      </c>
      <c r="P190" s="10">
        <v>2.2000000000000002</v>
      </c>
      <c r="Q190" s="10">
        <v>1.5</v>
      </c>
      <c r="R190" s="10">
        <v>2.2000000000000002</v>
      </c>
      <c r="S190" s="10">
        <v>1.8</v>
      </c>
      <c r="T190" s="10">
        <v>0.2</v>
      </c>
      <c r="U190" s="10">
        <v>0.5</v>
      </c>
      <c r="V190" s="10">
        <v>0.5</v>
      </c>
      <c r="W190" s="10">
        <v>0.7</v>
      </c>
      <c r="X190" s="10">
        <v>0.3</v>
      </c>
      <c r="Y190" s="10">
        <v>0.3</v>
      </c>
      <c r="Z190" s="10">
        <v>0.2</v>
      </c>
      <c r="AA190" s="10">
        <v>0.2</v>
      </c>
      <c r="AB190" s="10">
        <v>0.3</v>
      </c>
    </row>
    <row r="191" spans="1:28" x14ac:dyDescent="0.2">
      <c r="A191" s="12">
        <v>34213</v>
      </c>
      <c r="B191" s="10">
        <v>60.7</v>
      </c>
      <c r="C191" s="10">
        <v>62.4</v>
      </c>
      <c r="D191" s="10">
        <v>59.4</v>
      </c>
      <c r="E191" s="10">
        <v>61.4</v>
      </c>
      <c r="F191" s="10">
        <v>60.1</v>
      </c>
      <c r="G191" s="10">
        <v>62.3</v>
      </c>
      <c r="H191" s="10">
        <v>62.5</v>
      </c>
      <c r="I191" s="10">
        <v>61.6</v>
      </c>
      <c r="J191" s="91">
        <v>61.1</v>
      </c>
      <c r="K191" s="10">
        <v>1.7</v>
      </c>
      <c r="L191" s="10">
        <v>2.2999999999999998</v>
      </c>
      <c r="M191" s="10">
        <v>2.8</v>
      </c>
      <c r="N191" s="10">
        <v>2.2999999999999998</v>
      </c>
      <c r="O191" s="10">
        <v>2.2000000000000002</v>
      </c>
      <c r="P191" s="10">
        <v>3.1</v>
      </c>
      <c r="Q191" s="10">
        <v>1.5</v>
      </c>
      <c r="R191" s="10">
        <v>2.2000000000000002</v>
      </c>
      <c r="S191" s="10">
        <v>2.2000000000000002</v>
      </c>
      <c r="T191" s="10">
        <v>0.3</v>
      </c>
      <c r="U191" s="10">
        <v>0.3</v>
      </c>
      <c r="V191" s="10">
        <v>0.2</v>
      </c>
      <c r="W191" s="10">
        <v>0.3</v>
      </c>
      <c r="X191" s="10">
        <v>1</v>
      </c>
      <c r="Y191" s="10">
        <v>1.5</v>
      </c>
      <c r="Z191" s="10">
        <v>0.5</v>
      </c>
      <c r="AA191" s="10">
        <v>0.7</v>
      </c>
      <c r="AB191" s="10">
        <v>0.5</v>
      </c>
    </row>
    <row r="192" spans="1:28" x14ac:dyDescent="0.2">
      <c r="A192" s="12">
        <v>34304</v>
      </c>
      <c r="B192" s="10">
        <v>60.8</v>
      </c>
      <c r="C192" s="10">
        <v>62.6</v>
      </c>
      <c r="D192" s="10">
        <v>59.6</v>
      </c>
      <c r="E192" s="10">
        <v>61.4</v>
      </c>
      <c r="F192" s="10">
        <v>60.5</v>
      </c>
      <c r="G192" s="10">
        <v>62.6</v>
      </c>
      <c r="H192" s="10">
        <v>63.2</v>
      </c>
      <c r="I192" s="10">
        <v>61.8</v>
      </c>
      <c r="J192" s="91">
        <v>61.2</v>
      </c>
      <c r="K192" s="10">
        <v>1.3</v>
      </c>
      <c r="L192" s="10">
        <v>2.5</v>
      </c>
      <c r="M192" s="10">
        <v>1.9</v>
      </c>
      <c r="N192" s="10">
        <v>1.8</v>
      </c>
      <c r="O192" s="10">
        <v>2.4</v>
      </c>
      <c r="P192" s="10">
        <v>3.3</v>
      </c>
      <c r="Q192" s="10">
        <v>2.4</v>
      </c>
      <c r="R192" s="10">
        <v>2.1</v>
      </c>
      <c r="S192" s="10">
        <v>1.8</v>
      </c>
      <c r="T192" s="10">
        <v>0.2</v>
      </c>
      <c r="U192" s="10">
        <v>0.3</v>
      </c>
      <c r="V192" s="10">
        <v>0.3</v>
      </c>
      <c r="W192" s="10">
        <v>0</v>
      </c>
      <c r="X192" s="10">
        <v>0.7</v>
      </c>
      <c r="Y192" s="10">
        <v>0.5</v>
      </c>
      <c r="Z192" s="10">
        <v>1.1000000000000001</v>
      </c>
      <c r="AA192" s="10">
        <v>0.3</v>
      </c>
      <c r="AB192" s="10">
        <v>0.2</v>
      </c>
    </row>
    <row r="193" spans="1:28" x14ac:dyDescent="0.2">
      <c r="A193" s="12">
        <v>34394</v>
      </c>
      <c r="B193" s="10">
        <v>60.9</v>
      </c>
      <c r="C193" s="10">
        <v>62.8</v>
      </c>
      <c r="D193" s="10">
        <v>59.9</v>
      </c>
      <c r="E193" s="10">
        <v>61.9</v>
      </c>
      <c r="F193" s="10">
        <v>60.5</v>
      </c>
      <c r="G193" s="10">
        <v>62.8</v>
      </c>
      <c r="H193" s="10">
        <v>63</v>
      </c>
      <c r="I193" s="10">
        <v>61.8</v>
      </c>
      <c r="J193" s="91">
        <v>61.5</v>
      </c>
      <c r="K193" s="10">
        <v>0.8</v>
      </c>
      <c r="L193" s="10">
        <v>1.5</v>
      </c>
      <c r="M193" s="10">
        <v>1.5</v>
      </c>
      <c r="N193" s="10">
        <v>1.8</v>
      </c>
      <c r="O193" s="10">
        <v>2</v>
      </c>
      <c r="P193" s="10">
        <v>2.6</v>
      </c>
      <c r="Q193" s="10">
        <v>1.4</v>
      </c>
      <c r="R193" s="10">
        <v>1.1000000000000001</v>
      </c>
      <c r="S193" s="10">
        <v>1.5</v>
      </c>
      <c r="T193" s="10">
        <v>0.2</v>
      </c>
      <c r="U193" s="10">
        <v>0.3</v>
      </c>
      <c r="V193" s="10">
        <v>0.5</v>
      </c>
      <c r="W193" s="10">
        <v>0.8</v>
      </c>
      <c r="X193" s="10">
        <v>0</v>
      </c>
      <c r="Y193" s="10">
        <v>0.3</v>
      </c>
      <c r="Z193" s="10">
        <v>-0.3</v>
      </c>
      <c r="AA193" s="10">
        <v>0</v>
      </c>
      <c r="AB193" s="10">
        <v>0.5</v>
      </c>
    </row>
    <row r="194" spans="1:28" x14ac:dyDescent="0.2">
      <c r="A194" s="12">
        <v>34486</v>
      </c>
      <c r="B194" s="10">
        <v>61.4</v>
      </c>
      <c r="C194" s="10">
        <v>63.3</v>
      </c>
      <c r="D194" s="10">
        <v>60.3</v>
      </c>
      <c r="E194" s="10">
        <v>62.3</v>
      </c>
      <c r="F194" s="10">
        <v>60.8</v>
      </c>
      <c r="G194" s="10">
        <v>63.1</v>
      </c>
      <c r="H194" s="10">
        <v>63.5</v>
      </c>
      <c r="I194" s="10">
        <v>62.2</v>
      </c>
      <c r="J194" s="91">
        <v>61.9</v>
      </c>
      <c r="K194" s="10">
        <v>1.5</v>
      </c>
      <c r="L194" s="10">
        <v>1.8</v>
      </c>
      <c r="M194" s="10">
        <v>1.7</v>
      </c>
      <c r="N194" s="10">
        <v>1.8</v>
      </c>
      <c r="O194" s="10">
        <v>2.2000000000000002</v>
      </c>
      <c r="P194" s="10">
        <v>2.8</v>
      </c>
      <c r="Q194" s="10">
        <v>2.1</v>
      </c>
      <c r="R194" s="10">
        <v>1.6</v>
      </c>
      <c r="S194" s="10">
        <v>1.8</v>
      </c>
      <c r="T194" s="10">
        <v>0.8</v>
      </c>
      <c r="U194" s="10">
        <v>0.8</v>
      </c>
      <c r="V194" s="10">
        <v>0.7</v>
      </c>
      <c r="W194" s="10">
        <v>0.6</v>
      </c>
      <c r="X194" s="10">
        <v>0.5</v>
      </c>
      <c r="Y194" s="10">
        <v>0.5</v>
      </c>
      <c r="Z194" s="10">
        <v>0.8</v>
      </c>
      <c r="AA194" s="10">
        <v>0.6</v>
      </c>
      <c r="AB194" s="10">
        <v>0.7</v>
      </c>
    </row>
    <row r="195" spans="1:28" x14ac:dyDescent="0.2">
      <c r="A195" s="12">
        <v>34578</v>
      </c>
      <c r="B195" s="10">
        <v>62</v>
      </c>
      <c r="C195" s="10">
        <v>63.4</v>
      </c>
      <c r="D195" s="10">
        <v>60.9</v>
      </c>
      <c r="E195" s="10">
        <v>62.6</v>
      </c>
      <c r="F195" s="10">
        <v>61.3</v>
      </c>
      <c r="G195" s="10">
        <v>63.6</v>
      </c>
      <c r="H195" s="10">
        <v>63.9</v>
      </c>
      <c r="I195" s="10">
        <v>62.5</v>
      </c>
      <c r="J195" s="91">
        <v>62.3</v>
      </c>
      <c r="K195" s="10">
        <v>2.1</v>
      </c>
      <c r="L195" s="10">
        <v>1.6</v>
      </c>
      <c r="M195" s="10">
        <v>2.5</v>
      </c>
      <c r="N195" s="10">
        <v>2</v>
      </c>
      <c r="O195" s="10">
        <v>2</v>
      </c>
      <c r="P195" s="10">
        <v>2.1</v>
      </c>
      <c r="Q195" s="10">
        <v>2.2000000000000002</v>
      </c>
      <c r="R195" s="10">
        <v>1.5</v>
      </c>
      <c r="S195" s="10">
        <v>2</v>
      </c>
      <c r="T195" s="10">
        <v>1</v>
      </c>
      <c r="U195" s="10">
        <v>0.2</v>
      </c>
      <c r="V195" s="10">
        <v>1</v>
      </c>
      <c r="W195" s="10">
        <v>0.5</v>
      </c>
      <c r="X195" s="10">
        <v>0.8</v>
      </c>
      <c r="Y195" s="10">
        <v>0.8</v>
      </c>
      <c r="Z195" s="10">
        <v>0.6</v>
      </c>
      <c r="AA195" s="10">
        <v>0.5</v>
      </c>
      <c r="AB195" s="10">
        <v>0.6</v>
      </c>
    </row>
    <row r="196" spans="1:28" x14ac:dyDescent="0.2">
      <c r="A196" s="12">
        <v>34669</v>
      </c>
      <c r="B196" s="10">
        <v>62.4</v>
      </c>
      <c r="C196" s="10">
        <v>63.9</v>
      </c>
      <c r="D196" s="10">
        <v>61.5</v>
      </c>
      <c r="E196" s="10">
        <v>63.2</v>
      </c>
      <c r="F196" s="10">
        <v>61.8</v>
      </c>
      <c r="G196" s="10">
        <v>64.099999999999994</v>
      </c>
      <c r="H196" s="10">
        <v>64.3</v>
      </c>
      <c r="I196" s="10">
        <v>63.2</v>
      </c>
      <c r="J196" s="91">
        <v>62.8</v>
      </c>
      <c r="K196" s="10">
        <v>2.6</v>
      </c>
      <c r="L196" s="10">
        <v>2.1</v>
      </c>
      <c r="M196" s="10">
        <v>3.2</v>
      </c>
      <c r="N196" s="10">
        <v>2.9</v>
      </c>
      <c r="O196" s="10">
        <v>2.1</v>
      </c>
      <c r="P196" s="10">
        <v>2.4</v>
      </c>
      <c r="Q196" s="10">
        <v>1.7</v>
      </c>
      <c r="R196" s="10">
        <v>2.2999999999999998</v>
      </c>
      <c r="S196" s="10">
        <v>2.6</v>
      </c>
      <c r="T196" s="10">
        <v>0.6</v>
      </c>
      <c r="U196" s="10">
        <v>0.8</v>
      </c>
      <c r="V196" s="10">
        <v>1</v>
      </c>
      <c r="W196" s="10">
        <v>1</v>
      </c>
      <c r="X196" s="10">
        <v>0.8</v>
      </c>
      <c r="Y196" s="10">
        <v>0.8</v>
      </c>
      <c r="Z196" s="10">
        <v>0.6</v>
      </c>
      <c r="AA196" s="10">
        <v>1.1000000000000001</v>
      </c>
      <c r="AB196" s="10">
        <v>0.8</v>
      </c>
    </row>
    <row r="197" spans="1:28" x14ac:dyDescent="0.2">
      <c r="A197" s="12">
        <v>34759</v>
      </c>
      <c r="B197" s="10">
        <v>63.5</v>
      </c>
      <c r="C197" s="10">
        <v>65</v>
      </c>
      <c r="D197" s="10">
        <v>62.6</v>
      </c>
      <c r="E197" s="10">
        <v>64.2</v>
      </c>
      <c r="F197" s="10">
        <v>63</v>
      </c>
      <c r="G197" s="10">
        <v>65.2</v>
      </c>
      <c r="H197" s="10">
        <v>65.2</v>
      </c>
      <c r="I197" s="10">
        <v>64.5</v>
      </c>
      <c r="J197" s="91">
        <v>63.8</v>
      </c>
      <c r="K197" s="10">
        <v>4.3</v>
      </c>
      <c r="L197" s="10">
        <v>3.5</v>
      </c>
      <c r="M197" s="10">
        <v>4.5</v>
      </c>
      <c r="N197" s="10">
        <v>3.7</v>
      </c>
      <c r="O197" s="10">
        <v>4.0999999999999996</v>
      </c>
      <c r="P197" s="10">
        <v>3.8</v>
      </c>
      <c r="Q197" s="10">
        <v>3.5</v>
      </c>
      <c r="R197" s="10">
        <v>4.4000000000000004</v>
      </c>
      <c r="S197" s="10">
        <v>3.7</v>
      </c>
      <c r="T197" s="10">
        <v>1.8</v>
      </c>
      <c r="U197" s="10">
        <v>1.7</v>
      </c>
      <c r="V197" s="10">
        <v>1.8</v>
      </c>
      <c r="W197" s="10">
        <v>1.6</v>
      </c>
      <c r="X197" s="10">
        <v>1.9</v>
      </c>
      <c r="Y197" s="10">
        <v>1.7</v>
      </c>
      <c r="Z197" s="10">
        <v>1.4</v>
      </c>
      <c r="AA197" s="10">
        <v>2.1</v>
      </c>
      <c r="AB197" s="10">
        <v>1.6</v>
      </c>
    </row>
    <row r="198" spans="1:28" x14ac:dyDescent="0.2">
      <c r="A198" s="12">
        <v>34851</v>
      </c>
      <c r="B198" s="10">
        <v>64.400000000000006</v>
      </c>
      <c r="C198" s="10">
        <v>65.599999999999994</v>
      </c>
      <c r="D198" s="10">
        <v>63.2</v>
      </c>
      <c r="E198" s="10">
        <v>64.7</v>
      </c>
      <c r="F198" s="10">
        <v>64</v>
      </c>
      <c r="G198" s="10">
        <v>65.7</v>
      </c>
      <c r="H198" s="10">
        <v>66</v>
      </c>
      <c r="I198" s="10">
        <v>65.3</v>
      </c>
      <c r="J198" s="91">
        <v>64.7</v>
      </c>
      <c r="K198" s="10">
        <v>4.9000000000000004</v>
      </c>
      <c r="L198" s="10">
        <v>3.6</v>
      </c>
      <c r="M198" s="10">
        <v>4.8</v>
      </c>
      <c r="N198" s="10">
        <v>3.9</v>
      </c>
      <c r="O198" s="10">
        <v>5.3</v>
      </c>
      <c r="P198" s="10">
        <v>4.0999999999999996</v>
      </c>
      <c r="Q198" s="10">
        <v>3.9</v>
      </c>
      <c r="R198" s="10">
        <v>5</v>
      </c>
      <c r="S198" s="10">
        <v>4.5</v>
      </c>
      <c r="T198" s="10">
        <v>1.4</v>
      </c>
      <c r="U198" s="10">
        <v>0.9</v>
      </c>
      <c r="V198" s="10">
        <v>1</v>
      </c>
      <c r="W198" s="10">
        <v>0.8</v>
      </c>
      <c r="X198" s="10">
        <v>1.6</v>
      </c>
      <c r="Y198" s="10">
        <v>0.8</v>
      </c>
      <c r="Z198" s="10">
        <v>1.2</v>
      </c>
      <c r="AA198" s="10">
        <v>1.2</v>
      </c>
      <c r="AB198" s="10">
        <v>1.4</v>
      </c>
    </row>
    <row r="199" spans="1:28" x14ac:dyDescent="0.2">
      <c r="A199" s="12">
        <v>34943</v>
      </c>
      <c r="B199" s="10">
        <v>65.5</v>
      </c>
      <c r="C199" s="10">
        <v>66.400000000000006</v>
      </c>
      <c r="D199" s="10">
        <v>63.8</v>
      </c>
      <c r="E199" s="10">
        <v>65.400000000000006</v>
      </c>
      <c r="F199" s="10">
        <v>64.400000000000006</v>
      </c>
      <c r="G199" s="10">
        <v>66.5</v>
      </c>
      <c r="H199" s="10">
        <v>66.7</v>
      </c>
      <c r="I199" s="10">
        <v>66.099999999999994</v>
      </c>
      <c r="J199" s="91">
        <v>65.5</v>
      </c>
      <c r="K199" s="10">
        <v>5.6</v>
      </c>
      <c r="L199" s="10">
        <v>4.7</v>
      </c>
      <c r="M199" s="10">
        <v>4.8</v>
      </c>
      <c r="N199" s="10">
        <v>4.5</v>
      </c>
      <c r="O199" s="10">
        <v>5.0999999999999996</v>
      </c>
      <c r="P199" s="10">
        <v>4.5999999999999996</v>
      </c>
      <c r="Q199" s="10">
        <v>4.4000000000000004</v>
      </c>
      <c r="R199" s="10">
        <v>5.8</v>
      </c>
      <c r="S199" s="10">
        <v>5.0999999999999996</v>
      </c>
      <c r="T199" s="10">
        <v>1.7</v>
      </c>
      <c r="U199" s="10">
        <v>1.2</v>
      </c>
      <c r="V199" s="10">
        <v>0.9</v>
      </c>
      <c r="W199" s="10">
        <v>1.1000000000000001</v>
      </c>
      <c r="X199" s="10">
        <v>0.6</v>
      </c>
      <c r="Y199" s="10">
        <v>1.2</v>
      </c>
      <c r="Z199" s="10">
        <v>1.1000000000000001</v>
      </c>
      <c r="AA199" s="10">
        <v>1.2</v>
      </c>
      <c r="AB199" s="10">
        <v>1.2</v>
      </c>
    </row>
    <row r="200" spans="1:28" x14ac:dyDescent="0.2">
      <c r="A200" s="12">
        <v>35034</v>
      </c>
      <c r="B200" s="10">
        <v>66.099999999999994</v>
      </c>
      <c r="C200" s="10">
        <v>66.900000000000006</v>
      </c>
      <c r="D200" s="10">
        <v>64.2</v>
      </c>
      <c r="E200" s="10">
        <v>66</v>
      </c>
      <c r="F200" s="10">
        <v>64.8</v>
      </c>
      <c r="G200" s="10">
        <v>66.900000000000006</v>
      </c>
      <c r="H200" s="10">
        <v>67.400000000000006</v>
      </c>
      <c r="I200" s="10">
        <v>66.599999999999994</v>
      </c>
      <c r="J200" s="91">
        <v>66</v>
      </c>
      <c r="K200" s="10">
        <v>5.9</v>
      </c>
      <c r="L200" s="10">
        <v>4.7</v>
      </c>
      <c r="M200" s="10">
        <v>4.4000000000000004</v>
      </c>
      <c r="N200" s="10">
        <v>4.4000000000000004</v>
      </c>
      <c r="O200" s="10">
        <v>4.9000000000000004</v>
      </c>
      <c r="P200" s="10">
        <v>4.4000000000000004</v>
      </c>
      <c r="Q200" s="10">
        <v>4.8</v>
      </c>
      <c r="R200" s="10">
        <v>5.4</v>
      </c>
      <c r="S200" s="10">
        <v>5.0999999999999996</v>
      </c>
      <c r="T200" s="10">
        <v>0.9</v>
      </c>
      <c r="U200" s="10">
        <v>0.8</v>
      </c>
      <c r="V200" s="10">
        <v>0.6</v>
      </c>
      <c r="W200" s="10">
        <v>0.9</v>
      </c>
      <c r="X200" s="10">
        <v>0.6</v>
      </c>
      <c r="Y200" s="10">
        <v>0.6</v>
      </c>
      <c r="Z200" s="10">
        <v>1</v>
      </c>
      <c r="AA200" s="10">
        <v>0.8</v>
      </c>
      <c r="AB200" s="10">
        <v>0.8</v>
      </c>
    </row>
    <row r="201" spans="1:28" x14ac:dyDescent="0.2">
      <c r="A201" s="12">
        <v>35125</v>
      </c>
      <c r="B201" s="10">
        <v>66.5</v>
      </c>
      <c r="C201" s="10">
        <v>66.8</v>
      </c>
      <c r="D201" s="10">
        <v>64.7</v>
      </c>
      <c r="E201" s="10">
        <v>66.2</v>
      </c>
      <c r="F201" s="10">
        <v>65.2</v>
      </c>
      <c r="G201" s="10">
        <v>67.400000000000006</v>
      </c>
      <c r="H201" s="10">
        <v>67.7</v>
      </c>
      <c r="I201" s="10">
        <v>67</v>
      </c>
      <c r="J201" s="91">
        <v>66.2</v>
      </c>
      <c r="K201" s="10">
        <v>4.7</v>
      </c>
      <c r="L201" s="10">
        <v>2.8</v>
      </c>
      <c r="M201" s="10">
        <v>3.4</v>
      </c>
      <c r="N201" s="10">
        <v>3.1</v>
      </c>
      <c r="O201" s="10">
        <v>3.5</v>
      </c>
      <c r="P201" s="10">
        <v>3.4</v>
      </c>
      <c r="Q201" s="10">
        <v>3.8</v>
      </c>
      <c r="R201" s="10">
        <v>3.9</v>
      </c>
      <c r="S201" s="10">
        <v>3.8</v>
      </c>
      <c r="T201" s="10">
        <v>0.6</v>
      </c>
      <c r="U201" s="10">
        <v>-0.1</v>
      </c>
      <c r="V201" s="10">
        <v>0.8</v>
      </c>
      <c r="W201" s="10">
        <v>0.3</v>
      </c>
      <c r="X201" s="10">
        <v>0.6</v>
      </c>
      <c r="Y201" s="10">
        <v>0.7</v>
      </c>
      <c r="Z201" s="10">
        <v>0.4</v>
      </c>
      <c r="AA201" s="10">
        <v>0.6</v>
      </c>
      <c r="AB201" s="10">
        <v>0.3</v>
      </c>
    </row>
    <row r="202" spans="1:28" x14ac:dyDescent="0.2">
      <c r="A202" s="12">
        <v>35217</v>
      </c>
      <c r="B202" s="10">
        <v>67</v>
      </c>
      <c r="C202" s="10">
        <v>67.3</v>
      </c>
      <c r="D202" s="10">
        <v>65.099999999999994</v>
      </c>
      <c r="E202" s="10">
        <v>66.5</v>
      </c>
      <c r="F202" s="10">
        <v>65.7</v>
      </c>
      <c r="G202" s="10">
        <v>67.7</v>
      </c>
      <c r="H202" s="10">
        <v>68.3</v>
      </c>
      <c r="I202" s="10">
        <v>67.400000000000006</v>
      </c>
      <c r="J202" s="91">
        <v>66.7</v>
      </c>
      <c r="K202" s="10">
        <v>4</v>
      </c>
      <c r="L202" s="10">
        <v>2.6</v>
      </c>
      <c r="M202" s="10">
        <v>3</v>
      </c>
      <c r="N202" s="10">
        <v>2.8</v>
      </c>
      <c r="O202" s="10">
        <v>2.7</v>
      </c>
      <c r="P202" s="10">
        <v>3</v>
      </c>
      <c r="Q202" s="10">
        <v>3.5</v>
      </c>
      <c r="R202" s="10">
        <v>3.2</v>
      </c>
      <c r="S202" s="10">
        <v>3.1</v>
      </c>
      <c r="T202" s="10">
        <v>0.8</v>
      </c>
      <c r="U202" s="10">
        <v>0.7</v>
      </c>
      <c r="V202" s="10">
        <v>0.6</v>
      </c>
      <c r="W202" s="10">
        <v>0.5</v>
      </c>
      <c r="X202" s="10">
        <v>0.8</v>
      </c>
      <c r="Y202" s="10">
        <v>0.4</v>
      </c>
      <c r="Z202" s="10">
        <v>0.9</v>
      </c>
      <c r="AA202" s="10">
        <v>0.6</v>
      </c>
      <c r="AB202" s="10">
        <v>0.8</v>
      </c>
    </row>
    <row r="203" spans="1:28" x14ac:dyDescent="0.2">
      <c r="A203" s="12">
        <v>35309</v>
      </c>
      <c r="B203" s="10">
        <v>67.099999999999994</v>
      </c>
      <c r="C203" s="10">
        <v>67.599999999999994</v>
      </c>
      <c r="D203" s="10">
        <v>65.2</v>
      </c>
      <c r="E203" s="10">
        <v>66.599999999999994</v>
      </c>
      <c r="F203" s="10">
        <v>65.900000000000006</v>
      </c>
      <c r="G203" s="10">
        <v>68</v>
      </c>
      <c r="H203" s="10">
        <v>68.8</v>
      </c>
      <c r="I203" s="10">
        <v>67.400000000000006</v>
      </c>
      <c r="J203" s="91">
        <v>66.900000000000006</v>
      </c>
      <c r="K203" s="10">
        <v>2.4</v>
      </c>
      <c r="L203" s="10">
        <v>1.8</v>
      </c>
      <c r="M203" s="10">
        <v>2.2000000000000002</v>
      </c>
      <c r="N203" s="10">
        <v>1.8</v>
      </c>
      <c r="O203" s="10">
        <v>2.2999999999999998</v>
      </c>
      <c r="P203" s="10">
        <v>2.2999999999999998</v>
      </c>
      <c r="Q203" s="10">
        <v>3.1</v>
      </c>
      <c r="R203" s="10">
        <v>2</v>
      </c>
      <c r="S203" s="10">
        <v>2.1</v>
      </c>
      <c r="T203" s="10">
        <v>0.1</v>
      </c>
      <c r="U203" s="10">
        <v>0.4</v>
      </c>
      <c r="V203" s="10">
        <v>0.2</v>
      </c>
      <c r="W203" s="10">
        <v>0.2</v>
      </c>
      <c r="X203" s="10">
        <v>0.3</v>
      </c>
      <c r="Y203" s="10">
        <v>0.4</v>
      </c>
      <c r="Z203" s="10">
        <v>0.7</v>
      </c>
      <c r="AA203" s="10">
        <v>0</v>
      </c>
      <c r="AB203" s="10">
        <v>0.3</v>
      </c>
    </row>
    <row r="204" spans="1:28" x14ac:dyDescent="0.2">
      <c r="A204" s="12">
        <v>35400</v>
      </c>
      <c r="B204" s="10">
        <v>67.2</v>
      </c>
      <c r="C204" s="10">
        <v>67.7</v>
      </c>
      <c r="D204" s="10">
        <v>65.3</v>
      </c>
      <c r="E204" s="10">
        <v>66.8</v>
      </c>
      <c r="F204" s="10">
        <v>66</v>
      </c>
      <c r="G204" s="10">
        <v>68.099999999999994</v>
      </c>
      <c r="H204" s="10">
        <v>68.8</v>
      </c>
      <c r="I204" s="10">
        <v>67.400000000000006</v>
      </c>
      <c r="J204" s="91">
        <v>67</v>
      </c>
      <c r="K204" s="10">
        <v>1.7</v>
      </c>
      <c r="L204" s="10">
        <v>1.2</v>
      </c>
      <c r="M204" s="10">
        <v>1.7</v>
      </c>
      <c r="N204" s="10">
        <v>1.2</v>
      </c>
      <c r="O204" s="10">
        <v>1.9</v>
      </c>
      <c r="P204" s="10">
        <v>1.8</v>
      </c>
      <c r="Q204" s="10">
        <v>2.1</v>
      </c>
      <c r="R204" s="10">
        <v>1.2</v>
      </c>
      <c r="S204" s="10">
        <v>1.5</v>
      </c>
      <c r="T204" s="10">
        <v>0.1</v>
      </c>
      <c r="U204" s="10">
        <v>0.1</v>
      </c>
      <c r="V204" s="10">
        <v>0.2</v>
      </c>
      <c r="W204" s="10">
        <v>0.3</v>
      </c>
      <c r="X204" s="10">
        <v>0.2</v>
      </c>
      <c r="Y204" s="10">
        <v>0.1</v>
      </c>
      <c r="Z204" s="10">
        <v>0</v>
      </c>
      <c r="AA204" s="10">
        <v>0</v>
      </c>
      <c r="AB204" s="10">
        <v>0.1</v>
      </c>
    </row>
    <row r="205" spans="1:28" x14ac:dyDescent="0.2">
      <c r="A205" s="12">
        <v>35490</v>
      </c>
      <c r="B205" s="10">
        <v>67.3</v>
      </c>
      <c r="C205" s="10">
        <v>67.8</v>
      </c>
      <c r="D205" s="10">
        <v>65.7</v>
      </c>
      <c r="E205" s="10">
        <v>66.8</v>
      </c>
      <c r="F205" s="10">
        <v>65.900000000000006</v>
      </c>
      <c r="G205" s="10">
        <v>68.400000000000006</v>
      </c>
      <c r="H205" s="10">
        <v>68.8</v>
      </c>
      <c r="I205" s="10">
        <v>67.400000000000006</v>
      </c>
      <c r="J205" s="91">
        <v>67.099999999999994</v>
      </c>
      <c r="K205" s="10">
        <v>1.2</v>
      </c>
      <c r="L205" s="10">
        <v>1.5</v>
      </c>
      <c r="M205" s="10">
        <v>1.5</v>
      </c>
      <c r="N205" s="10">
        <v>0.9</v>
      </c>
      <c r="O205" s="10">
        <v>1.1000000000000001</v>
      </c>
      <c r="P205" s="10">
        <v>1.5</v>
      </c>
      <c r="Q205" s="10">
        <v>1.6</v>
      </c>
      <c r="R205" s="10">
        <v>0.6</v>
      </c>
      <c r="S205" s="10">
        <v>1.4</v>
      </c>
      <c r="T205" s="10">
        <v>0.1</v>
      </c>
      <c r="U205" s="10">
        <v>0.1</v>
      </c>
      <c r="V205" s="10">
        <v>0.6</v>
      </c>
      <c r="W205" s="10">
        <v>0</v>
      </c>
      <c r="X205" s="10">
        <v>-0.2</v>
      </c>
      <c r="Y205" s="10">
        <v>0.4</v>
      </c>
      <c r="Z205" s="10">
        <v>0</v>
      </c>
      <c r="AA205" s="10">
        <v>0</v>
      </c>
      <c r="AB205" s="10">
        <v>0.1</v>
      </c>
    </row>
    <row r="206" spans="1:28" x14ac:dyDescent="0.2">
      <c r="A206" s="12">
        <v>35582</v>
      </c>
      <c r="B206" s="10">
        <v>67.099999999999994</v>
      </c>
      <c r="C206" s="10">
        <v>67.7</v>
      </c>
      <c r="D206" s="10">
        <v>65.5</v>
      </c>
      <c r="E206" s="10">
        <v>66.400000000000006</v>
      </c>
      <c r="F206" s="10">
        <v>65.8</v>
      </c>
      <c r="G206" s="10">
        <v>68.099999999999994</v>
      </c>
      <c r="H206" s="10">
        <v>68.7</v>
      </c>
      <c r="I206" s="10">
        <v>66.8</v>
      </c>
      <c r="J206" s="91">
        <v>66.900000000000006</v>
      </c>
      <c r="K206" s="10">
        <v>0.1</v>
      </c>
      <c r="L206" s="10">
        <v>0.6</v>
      </c>
      <c r="M206" s="10">
        <v>0.6</v>
      </c>
      <c r="N206" s="10">
        <v>-0.2</v>
      </c>
      <c r="O206" s="10">
        <v>0.2</v>
      </c>
      <c r="P206" s="10">
        <v>0.6</v>
      </c>
      <c r="Q206" s="10">
        <v>0.6</v>
      </c>
      <c r="R206" s="10">
        <v>-0.9</v>
      </c>
      <c r="S206" s="10">
        <v>0.3</v>
      </c>
      <c r="T206" s="10">
        <v>-0.3</v>
      </c>
      <c r="U206" s="10">
        <v>-0.1</v>
      </c>
      <c r="V206" s="10">
        <v>-0.3</v>
      </c>
      <c r="W206" s="10">
        <v>-0.6</v>
      </c>
      <c r="X206" s="10">
        <v>-0.2</v>
      </c>
      <c r="Y206" s="10">
        <v>-0.4</v>
      </c>
      <c r="Z206" s="10">
        <v>-0.1</v>
      </c>
      <c r="AA206" s="10">
        <v>-0.9</v>
      </c>
      <c r="AB206" s="10">
        <v>-0.3</v>
      </c>
    </row>
    <row r="207" spans="1:28" x14ac:dyDescent="0.2">
      <c r="A207" s="12">
        <v>35674</v>
      </c>
      <c r="B207" s="10">
        <v>66.900000000000006</v>
      </c>
      <c r="C207" s="10">
        <v>67.5</v>
      </c>
      <c r="D207" s="10">
        <v>65.3</v>
      </c>
      <c r="E207" s="10">
        <v>66</v>
      </c>
      <c r="F207" s="10">
        <v>65.5</v>
      </c>
      <c r="G207" s="10">
        <v>67.7</v>
      </c>
      <c r="H207" s="10">
        <v>68.400000000000006</v>
      </c>
      <c r="I207" s="10">
        <v>66.5</v>
      </c>
      <c r="J207" s="91">
        <v>66.599999999999994</v>
      </c>
      <c r="K207" s="10">
        <v>-0.3</v>
      </c>
      <c r="L207" s="10">
        <v>-0.1</v>
      </c>
      <c r="M207" s="10">
        <v>0.2</v>
      </c>
      <c r="N207" s="10">
        <v>-0.9</v>
      </c>
      <c r="O207" s="10">
        <v>-0.6</v>
      </c>
      <c r="P207" s="10">
        <v>-0.4</v>
      </c>
      <c r="Q207" s="10">
        <v>-0.6</v>
      </c>
      <c r="R207" s="10">
        <v>-1.3</v>
      </c>
      <c r="S207" s="10">
        <v>-0.4</v>
      </c>
      <c r="T207" s="10">
        <v>-0.3</v>
      </c>
      <c r="U207" s="10">
        <v>-0.3</v>
      </c>
      <c r="V207" s="10">
        <v>-0.3</v>
      </c>
      <c r="W207" s="10">
        <v>-0.6</v>
      </c>
      <c r="X207" s="10">
        <v>-0.5</v>
      </c>
      <c r="Y207" s="10">
        <v>-0.6</v>
      </c>
      <c r="Z207" s="10">
        <v>-0.4</v>
      </c>
      <c r="AA207" s="10">
        <v>-0.4</v>
      </c>
      <c r="AB207" s="10">
        <v>-0.4</v>
      </c>
    </row>
    <row r="208" spans="1:28" x14ac:dyDescent="0.2">
      <c r="A208" s="12">
        <v>35765</v>
      </c>
      <c r="B208" s="10">
        <v>67.099999999999994</v>
      </c>
      <c r="C208" s="10">
        <v>67.7</v>
      </c>
      <c r="D208" s="10">
        <v>65.7</v>
      </c>
      <c r="E208" s="10">
        <v>66</v>
      </c>
      <c r="F208" s="10">
        <v>65.5</v>
      </c>
      <c r="G208" s="10">
        <v>68</v>
      </c>
      <c r="H208" s="10">
        <v>68.3</v>
      </c>
      <c r="I208" s="10">
        <v>66.5</v>
      </c>
      <c r="J208" s="91">
        <v>66.8</v>
      </c>
      <c r="K208" s="10">
        <v>-0.1</v>
      </c>
      <c r="L208" s="10">
        <v>0</v>
      </c>
      <c r="M208" s="10">
        <v>0.6</v>
      </c>
      <c r="N208" s="10">
        <v>-1.2</v>
      </c>
      <c r="O208" s="10">
        <v>-0.8</v>
      </c>
      <c r="P208" s="10">
        <v>-0.1</v>
      </c>
      <c r="Q208" s="10">
        <v>-0.7</v>
      </c>
      <c r="R208" s="10">
        <v>-1.3</v>
      </c>
      <c r="S208" s="10">
        <v>-0.3</v>
      </c>
      <c r="T208" s="10">
        <v>0.3</v>
      </c>
      <c r="U208" s="10">
        <v>0.3</v>
      </c>
      <c r="V208" s="10">
        <v>0.6</v>
      </c>
      <c r="W208" s="10">
        <v>0</v>
      </c>
      <c r="X208" s="10">
        <v>0</v>
      </c>
      <c r="Y208" s="10">
        <v>0.4</v>
      </c>
      <c r="Z208" s="10">
        <v>-0.1</v>
      </c>
      <c r="AA208" s="10">
        <v>0</v>
      </c>
      <c r="AB208" s="10">
        <v>0.3</v>
      </c>
    </row>
    <row r="209" spans="1:28" x14ac:dyDescent="0.2">
      <c r="A209" s="12">
        <v>35855</v>
      </c>
      <c r="B209" s="10">
        <v>67.400000000000006</v>
      </c>
      <c r="C209" s="10">
        <v>67.599999999999994</v>
      </c>
      <c r="D209" s="10">
        <v>65.900000000000006</v>
      </c>
      <c r="E209" s="10">
        <v>66.3</v>
      </c>
      <c r="F209" s="10">
        <v>65.7</v>
      </c>
      <c r="G209" s="10">
        <v>68.2</v>
      </c>
      <c r="H209" s="10">
        <v>68.7</v>
      </c>
      <c r="I209" s="10">
        <v>66.900000000000006</v>
      </c>
      <c r="J209" s="91">
        <v>67</v>
      </c>
      <c r="K209" s="10">
        <v>0.1</v>
      </c>
      <c r="L209" s="10">
        <v>-0.3</v>
      </c>
      <c r="M209" s="10">
        <v>0.3</v>
      </c>
      <c r="N209" s="10">
        <v>-0.7</v>
      </c>
      <c r="O209" s="10">
        <v>-0.3</v>
      </c>
      <c r="P209" s="10">
        <v>-0.3</v>
      </c>
      <c r="Q209" s="10">
        <v>-0.1</v>
      </c>
      <c r="R209" s="10">
        <v>-0.7</v>
      </c>
      <c r="S209" s="10">
        <v>-0.1</v>
      </c>
      <c r="T209" s="10">
        <v>0.4</v>
      </c>
      <c r="U209" s="10">
        <v>-0.1</v>
      </c>
      <c r="V209" s="10">
        <v>0.3</v>
      </c>
      <c r="W209" s="10">
        <v>0.5</v>
      </c>
      <c r="X209" s="10">
        <v>0.3</v>
      </c>
      <c r="Y209" s="10">
        <v>0.3</v>
      </c>
      <c r="Z209" s="10">
        <v>0.6</v>
      </c>
      <c r="AA209" s="10">
        <v>0.6</v>
      </c>
      <c r="AB209" s="10">
        <v>0.3</v>
      </c>
    </row>
    <row r="210" spans="1:28" x14ac:dyDescent="0.2">
      <c r="A210" s="12">
        <v>35947</v>
      </c>
      <c r="B210" s="10">
        <v>67.8</v>
      </c>
      <c r="C210" s="10">
        <v>68</v>
      </c>
      <c r="D210" s="10">
        <v>66.2</v>
      </c>
      <c r="E210" s="10">
        <v>66.7</v>
      </c>
      <c r="F210" s="10">
        <v>66.2</v>
      </c>
      <c r="G210" s="10">
        <v>68.5</v>
      </c>
      <c r="H210" s="10">
        <v>68.900000000000006</v>
      </c>
      <c r="I210" s="10">
        <v>67.3</v>
      </c>
      <c r="J210" s="91">
        <v>67.400000000000006</v>
      </c>
      <c r="K210" s="10">
        <v>1</v>
      </c>
      <c r="L210" s="10">
        <v>0.4</v>
      </c>
      <c r="M210" s="10">
        <v>1.1000000000000001</v>
      </c>
      <c r="N210" s="10">
        <v>0.5</v>
      </c>
      <c r="O210" s="10">
        <v>0.6</v>
      </c>
      <c r="P210" s="10">
        <v>0.6</v>
      </c>
      <c r="Q210" s="10">
        <v>0.3</v>
      </c>
      <c r="R210" s="10">
        <v>0.7</v>
      </c>
      <c r="S210" s="10">
        <v>0.7</v>
      </c>
      <c r="T210" s="10">
        <v>0.6</v>
      </c>
      <c r="U210" s="10">
        <v>0.6</v>
      </c>
      <c r="V210" s="10">
        <v>0.5</v>
      </c>
      <c r="W210" s="10">
        <v>0.6</v>
      </c>
      <c r="X210" s="10">
        <v>0.8</v>
      </c>
      <c r="Y210" s="10">
        <v>0.4</v>
      </c>
      <c r="Z210" s="10">
        <v>0.3</v>
      </c>
      <c r="AA210" s="10">
        <v>0.6</v>
      </c>
      <c r="AB210" s="10">
        <v>0.6</v>
      </c>
    </row>
    <row r="211" spans="1:28" x14ac:dyDescent="0.2">
      <c r="A211" s="12">
        <v>36039</v>
      </c>
      <c r="B211" s="10">
        <v>68</v>
      </c>
      <c r="C211" s="10">
        <v>68</v>
      </c>
      <c r="D211" s="10">
        <v>66.3</v>
      </c>
      <c r="E211" s="10">
        <v>67</v>
      </c>
      <c r="F211" s="10">
        <v>66.7</v>
      </c>
      <c r="G211" s="10">
        <v>68.900000000000006</v>
      </c>
      <c r="H211" s="10">
        <v>69.099999999999994</v>
      </c>
      <c r="I211" s="10">
        <v>67.3</v>
      </c>
      <c r="J211" s="91">
        <v>67.5</v>
      </c>
      <c r="K211" s="10">
        <v>1.6</v>
      </c>
      <c r="L211" s="10">
        <v>0.7</v>
      </c>
      <c r="M211" s="10">
        <v>1.5</v>
      </c>
      <c r="N211" s="10">
        <v>1.5</v>
      </c>
      <c r="O211" s="10">
        <v>1.8</v>
      </c>
      <c r="P211" s="10">
        <v>1.8</v>
      </c>
      <c r="Q211" s="10">
        <v>1</v>
      </c>
      <c r="R211" s="10">
        <v>1.2</v>
      </c>
      <c r="S211" s="10">
        <v>1.4</v>
      </c>
      <c r="T211" s="10">
        <v>0.3</v>
      </c>
      <c r="U211" s="10">
        <v>0</v>
      </c>
      <c r="V211" s="10">
        <v>0.2</v>
      </c>
      <c r="W211" s="10">
        <v>0.4</v>
      </c>
      <c r="X211" s="10">
        <v>0.8</v>
      </c>
      <c r="Y211" s="10">
        <v>0.6</v>
      </c>
      <c r="Z211" s="10">
        <v>0.3</v>
      </c>
      <c r="AA211" s="10">
        <v>0</v>
      </c>
      <c r="AB211" s="10">
        <v>0.1</v>
      </c>
    </row>
    <row r="212" spans="1:28" x14ac:dyDescent="0.2">
      <c r="A212" s="12">
        <v>36130</v>
      </c>
      <c r="B212" s="10">
        <v>68.400000000000006</v>
      </c>
      <c r="C212" s="10">
        <v>68.3</v>
      </c>
      <c r="D212" s="10">
        <v>66.5</v>
      </c>
      <c r="E212" s="10">
        <v>67.3</v>
      </c>
      <c r="F212" s="10">
        <v>67</v>
      </c>
      <c r="G212" s="10">
        <v>68.900000000000006</v>
      </c>
      <c r="H212" s="10">
        <v>69.3</v>
      </c>
      <c r="I212" s="10">
        <v>67.5</v>
      </c>
      <c r="J212" s="91">
        <v>67.8</v>
      </c>
      <c r="K212" s="10">
        <v>1.9</v>
      </c>
      <c r="L212" s="10">
        <v>0.9</v>
      </c>
      <c r="M212" s="10">
        <v>1.2</v>
      </c>
      <c r="N212" s="10">
        <v>2</v>
      </c>
      <c r="O212" s="10">
        <v>2.2999999999999998</v>
      </c>
      <c r="P212" s="10">
        <v>1.3</v>
      </c>
      <c r="Q212" s="10">
        <v>1.5</v>
      </c>
      <c r="R212" s="10">
        <v>1.5</v>
      </c>
      <c r="S212" s="10">
        <v>1.5</v>
      </c>
      <c r="T212" s="10">
        <v>0.6</v>
      </c>
      <c r="U212" s="10">
        <v>0.4</v>
      </c>
      <c r="V212" s="10">
        <v>0.3</v>
      </c>
      <c r="W212" s="10">
        <v>0.4</v>
      </c>
      <c r="X212" s="10">
        <v>0.4</v>
      </c>
      <c r="Y212" s="10">
        <v>0</v>
      </c>
      <c r="Z212" s="10">
        <v>0.3</v>
      </c>
      <c r="AA212" s="10">
        <v>0.3</v>
      </c>
      <c r="AB212" s="10">
        <v>0.4</v>
      </c>
    </row>
    <row r="213" spans="1:28" x14ac:dyDescent="0.2">
      <c r="A213" s="12">
        <v>36220</v>
      </c>
      <c r="B213" s="10">
        <v>68.400000000000006</v>
      </c>
      <c r="C213" s="10">
        <v>68.3</v>
      </c>
      <c r="D213" s="10">
        <v>66.400000000000006</v>
      </c>
      <c r="E213" s="10">
        <v>66.8</v>
      </c>
      <c r="F213" s="10">
        <v>66.7</v>
      </c>
      <c r="G213" s="10">
        <v>68.599999999999994</v>
      </c>
      <c r="H213" s="10">
        <v>69</v>
      </c>
      <c r="I213" s="10">
        <v>67.400000000000006</v>
      </c>
      <c r="J213" s="91">
        <v>67.8</v>
      </c>
      <c r="K213" s="10">
        <v>1.5</v>
      </c>
      <c r="L213" s="10">
        <v>1</v>
      </c>
      <c r="M213" s="10">
        <v>0.8</v>
      </c>
      <c r="N213" s="10">
        <v>0.8</v>
      </c>
      <c r="O213" s="10">
        <v>1.5</v>
      </c>
      <c r="P213" s="10">
        <v>0.6</v>
      </c>
      <c r="Q213" s="10">
        <v>0.4</v>
      </c>
      <c r="R213" s="10">
        <v>0.7</v>
      </c>
      <c r="S213" s="10">
        <v>1.2</v>
      </c>
      <c r="T213" s="10">
        <v>0</v>
      </c>
      <c r="U213" s="10">
        <v>0</v>
      </c>
      <c r="V213" s="10">
        <v>-0.2</v>
      </c>
      <c r="W213" s="10">
        <v>-0.7</v>
      </c>
      <c r="X213" s="10">
        <v>-0.4</v>
      </c>
      <c r="Y213" s="10">
        <v>-0.4</v>
      </c>
      <c r="Z213" s="10">
        <v>-0.4</v>
      </c>
      <c r="AA213" s="10">
        <v>-0.1</v>
      </c>
      <c r="AB213" s="10">
        <v>0</v>
      </c>
    </row>
    <row r="214" spans="1:28" x14ac:dyDescent="0.2">
      <c r="A214" s="12">
        <v>36312</v>
      </c>
      <c r="B214" s="10">
        <v>68.7</v>
      </c>
      <c r="C214" s="10">
        <v>68.599999999999994</v>
      </c>
      <c r="D214" s="10">
        <v>66.599999999999994</v>
      </c>
      <c r="E214" s="10">
        <v>67.3</v>
      </c>
      <c r="F214" s="10">
        <v>67.3</v>
      </c>
      <c r="G214" s="10">
        <v>68.8</v>
      </c>
      <c r="H214" s="10">
        <v>69.400000000000006</v>
      </c>
      <c r="I214" s="10">
        <v>67.400000000000006</v>
      </c>
      <c r="J214" s="91">
        <v>68.099999999999994</v>
      </c>
      <c r="K214" s="10">
        <v>1.3</v>
      </c>
      <c r="L214" s="10">
        <v>0.9</v>
      </c>
      <c r="M214" s="10">
        <v>0.6</v>
      </c>
      <c r="N214" s="10">
        <v>0.9</v>
      </c>
      <c r="O214" s="10">
        <v>1.7</v>
      </c>
      <c r="P214" s="10">
        <v>0.4</v>
      </c>
      <c r="Q214" s="10">
        <v>0.7</v>
      </c>
      <c r="R214" s="10">
        <v>0.1</v>
      </c>
      <c r="S214" s="10">
        <v>1</v>
      </c>
      <c r="T214" s="10">
        <v>0.4</v>
      </c>
      <c r="U214" s="10">
        <v>0.4</v>
      </c>
      <c r="V214" s="10">
        <v>0.3</v>
      </c>
      <c r="W214" s="10">
        <v>0.7</v>
      </c>
      <c r="X214" s="10">
        <v>0.9</v>
      </c>
      <c r="Y214" s="10">
        <v>0.3</v>
      </c>
      <c r="Z214" s="10">
        <v>0.6</v>
      </c>
      <c r="AA214" s="10">
        <v>0</v>
      </c>
      <c r="AB214" s="10">
        <v>0.4</v>
      </c>
    </row>
    <row r="215" spans="1:28" x14ac:dyDescent="0.2">
      <c r="A215" s="12">
        <v>36404</v>
      </c>
      <c r="B215" s="10">
        <v>69.3</v>
      </c>
      <c r="C215" s="10">
        <v>69.3</v>
      </c>
      <c r="D215" s="10">
        <v>67.099999999999994</v>
      </c>
      <c r="E215" s="10">
        <v>68.099999999999994</v>
      </c>
      <c r="F215" s="10">
        <v>67.900000000000006</v>
      </c>
      <c r="G215" s="10">
        <v>69.2</v>
      </c>
      <c r="H215" s="10">
        <v>69.5</v>
      </c>
      <c r="I215" s="10">
        <v>68</v>
      </c>
      <c r="J215" s="91">
        <v>68.7</v>
      </c>
      <c r="K215" s="10">
        <v>1.9</v>
      </c>
      <c r="L215" s="10">
        <v>1.9</v>
      </c>
      <c r="M215" s="10">
        <v>1.2</v>
      </c>
      <c r="N215" s="10">
        <v>1.6</v>
      </c>
      <c r="O215" s="10">
        <v>1.8</v>
      </c>
      <c r="P215" s="10">
        <v>0.4</v>
      </c>
      <c r="Q215" s="10">
        <v>0.6</v>
      </c>
      <c r="R215" s="10">
        <v>1</v>
      </c>
      <c r="S215" s="10">
        <v>1.8</v>
      </c>
      <c r="T215" s="10">
        <v>0.9</v>
      </c>
      <c r="U215" s="10">
        <v>1</v>
      </c>
      <c r="V215" s="10">
        <v>0.8</v>
      </c>
      <c r="W215" s="10">
        <v>1.2</v>
      </c>
      <c r="X215" s="10">
        <v>0.9</v>
      </c>
      <c r="Y215" s="10">
        <v>0.6</v>
      </c>
      <c r="Z215" s="10">
        <v>0.1</v>
      </c>
      <c r="AA215" s="10">
        <v>0.9</v>
      </c>
      <c r="AB215" s="10">
        <v>0.9</v>
      </c>
    </row>
    <row r="216" spans="1:28" x14ac:dyDescent="0.2">
      <c r="A216" s="12">
        <v>36495</v>
      </c>
      <c r="B216" s="10">
        <v>69.7</v>
      </c>
      <c r="C216" s="10">
        <v>69.7</v>
      </c>
      <c r="D216" s="10">
        <v>67.099999999999994</v>
      </c>
      <c r="E216" s="10">
        <v>68.5</v>
      </c>
      <c r="F216" s="10">
        <v>68.3</v>
      </c>
      <c r="G216" s="10">
        <v>69.599999999999994</v>
      </c>
      <c r="H216" s="10">
        <v>69.900000000000006</v>
      </c>
      <c r="I216" s="10">
        <v>68.599999999999994</v>
      </c>
      <c r="J216" s="91">
        <v>69.099999999999994</v>
      </c>
      <c r="K216" s="10">
        <v>1.9</v>
      </c>
      <c r="L216" s="10">
        <v>2</v>
      </c>
      <c r="M216" s="10">
        <v>0.9</v>
      </c>
      <c r="N216" s="10">
        <v>1.8</v>
      </c>
      <c r="O216" s="10">
        <v>1.9</v>
      </c>
      <c r="P216" s="10">
        <v>1</v>
      </c>
      <c r="Q216" s="10">
        <v>0.9</v>
      </c>
      <c r="R216" s="10">
        <v>1.6</v>
      </c>
      <c r="S216" s="10">
        <v>1.9</v>
      </c>
      <c r="T216" s="10">
        <v>0.6</v>
      </c>
      <c r="U216" s="10">
        <v>0.6</v>
      </c>
      <c r="V216" s="10">
        <v>0</v>
      </c>
      <c r="W216" s="10">
        <v>0.6</v>
      </c>
      <c r="X216" s="10">
        <v>0.6</v>
      </c>
      <c r="Y216" s="10">
        <v>0.6</v>
      </c>
      <c r="Z216" s="10">
        <v>0.6</v>
      </c>
      <c r="AA216" s="10">
        <v>0.9</v>
      </c>
      <c r="AB216" s="10">
        <v>0.6</v>
      </c>
    </row>
    <row r="217" spans="1:28" x14ac:dyDescent="0.2">
      <c r="A217" s="12">
        <v>36586</v>
      </c>
      <c r="B217" s="10">
        <v>70.3</v>
      </c>
      <c r="C217" s="10">
        <v>70.5</v>
      </c>
      <c r="D217" s="10">
        <v>67.900000000000006</v>
      </c>
      <c r="E217" s="10">
        <v>69.099999999999994</v>
      </c>
      <c r="F217" s="10">
        <v>68.599999999999994</v>
      </c>
      <c r="G217" s="10">
        <v>70.3</v>
      </c>
      <c r="H217" s="10">
        <v>70.3</v>
      </c>
      <c r="I217" s="10">
        <v>69.3</v>
      </c>
      <c r="J217" s="91">
        <v>69.7</v>
      </c>
      <c r="K217" s="10">
        <v>2.8</v>
      </c>
      <c r="L217" s="10">
        <v>3.2</v>
      </c>
      <c r="M217" s="10">
        <v>2.2999999999999998</v>
      </c>
      <c r="N217" s="10">
        <v>3.4</v>
      </c>
      <c r="O217" s="10">
        <v>2.8</v>
      </c>
      <c r="P217" s="10">
        <v>2.5</v>
      </c>
      <c r="Q217" s="10">
        <v>1.9</v>
      </c>
      <c r="R217" s="10">
        <v>2.8</v>
      </c>
      <c r="S217" s="10">
        <v>2.8</v>
      </c>
      <c r="T217" s="10">
        <v>0.9</v>
      </c>
      <c r="U217" s="10">
        <v>1.1000000000000001</v>
      </c>
      <c r="V217" s="10">
        <v>1.2</v>
      </c>
      <c r="W217" s="10">
        <v>0.9</v>
      </c>
      <c r="X217" s="10">
        <v>0.4</v>
      </c>
      <c r="Y217" s="10">
        <v>1</v>
      </c>
      <c r="Z217" s="10">
        <v>0.6</v>
      </c>
      <c r="AA217" s="10">
        <v>1</v>
      </c>
      <c r="AB217" s="10">
        <v>0.9</v>
      </c>
    </row>
    <row r="218" spans="1:28" x14ac:dyDescent="0.2">
      <c r="A218" s="12">
        <v>36678</v>
      </c>
      <c r="B218" s="10">
        <v>70.900000000000006</v>
      </c>
      <c r="C218" s="10">
        <v>70.900000000000006</v>
      </c>
      <c r="D218" s="10">
        <v>68.3</v>
      </c>
      <c r="E218" s="10">
        <v>69.5</v>
      </c>
      <c r="F218" s="10">
        <v>69.099999999999994</v>
      </c>
      <c r="G218" s="10">
        <v>71</v>
      </c>
      <c r="H218" s="10">
        <v>71.099999999999994</v>
      </c>
      <c r="I218" s="10">
        <v>69.900000000000006</v>
      </c>
      <c r="J218" s="91">
        <v>70.2</v>
      </c>
      <c r="K218" s="10">
        <v>3.2</v>
      </c>
      <c r="L218" s="10">
        <v>3.4</v>
      </c>
      <c r="M218" s="10">
        <v>2.6</v>
      </c>
      <c r="N218" s="10">
        <v>3.3</v>
      </c>
      <c r="O218" s="10">
        <v>2.7</v>
      </c>
      <c r="P218" s="10">
        <v>3.2</v>
      </c>
      <c r="Q218" s="10">
        <v>2.4</v>
      </c>
      <c r="R218" s="10">
        <v>3.7</v>
      </c>
      <c r="S218" s="10">
        <v>3.1</v>
      </c>
      <c r="T218" s="10">
        <v>0.9</v>
      </c>
      <c r="U218" s="10">
        <v>0.6</v>
      </c>
      <c r="V218" s="10">
        <v>0.6</v>
      </c>
      <c r="W218" s="10">
        <v>0.6</v>
      </c>
      <c r="X218" s="10">
        <v>0.7</v>
      </c>
      <c r="Y218" s="10">
        <v>1</v>
      </c>
      <c r="Z218" s="10">
        <v>1.1000000000000001</v>
      </c>
      <c r="AA218" s="10">
        <v>0.9</v>
      </c>
      <c r="AB218" s="10">
        <v>0.7</v>
      </c>
    </row>
    <row r="219" spans="1:28" x14ac:dyDescent="0.2">
      <c r="A219" s="12">
        <v>36770</v>
      </c>
      <c r="B219" s="10">
        <v>73.5</v>
      </c>
      <c r="C219" s="10">
        <v>73.599999999999994</v>
      </c>
      <c r="D219" s="10">
        <v>71</v>
      </c>
      <c r="E219" s="10">
        <v>72.099999999999994</v>
      </c>
      <c r="F219" s="10">
        <v>71.599999999999994</v>
      </c>
      <c r="G219" s="10">
        <v>73.7</v>
      </c>
      <c r="H219" s="10">
        <v>73.5</v>
      </c>
      <c r="I219" s="10">
        <v>72.5</v>
      </c>
      <c r="J219" s="91">
        <v>72.900000000000006</v>
      </c>
      <c r="K219" s="10">
        <v>6.1</v>
      </c>
      <c r="L219" s="10">
        <v>6.2</v>
      </c>
      <c r="M219" s="10">
        <v>5.8</v>
      </c>
      <c r="N219" s="10">
        <v>5.9</v>
      </c>
      <c r="O219" s="10">
        <v>5.4</v>
      </c>
      <c r="P219" s="10">
        <v>6.5</v>
      </c>
      <c r="Q219" s="10">
        <v>5.8</v>
      </c>
      <c r="R219" s="10">
        <v>6.6</v>
      </c>
      <c r="S219" s="10">
        <v>6.1</v>
      </c>
      <c r="T219" s="10">
        <v>3.7</v>
      </c>
      <c r="U219" s="10">
        <v>3.8</v>
      </c>
      <c r="V219" s="10">
        <v>4</v>
      </c>
      <c r="W219" s="10">
        <v>3.7</v>
      </c>
      <c r="X219" s="10">
        <v>3.6</v>
      </c>
      <c r="Y219" s="10">
        <v>3.8</v>
      </c>
      <c r="Z219" s="10">
        <v>3.4</v>
      </c>
      <c r="AA219" s="10">
        <v>3.7</v>
      </c>
      <c r="AB219" s="10">
        <v>3.8</v>
      </c>
    </row>
    <row r="220" spans="1:28" x14ac:dyDescent="0.2">
      <c r="A220" s="12">
        <v>36861</v>
      </c>
      <c r="B220" s="10">
        <v>73.8</v>
      </c>
      <c r="C220" s="10">
        <v>73.900000000000006</v>
      </c>
      <c r="D220" s="10">
        <v>71.2</v>
      </c>
      <c r="E220" s="10">
        <v>72.2</v>
      </c>
      <c r="F220" s="10">
        <v>71.8</v>
      </c>
      <c r="G220" s="10">
        <v>73.7</v>
      </c>
      <c r="H220" s="10">
        <v>73.900000000000006</v>
      </c>
      <c r="I220" s="10">
        <v>72.8</v>
      </c>
      <c r="J220" s="91">
        <v>73.099999999999994</v>
      </c>
      <c r="K220" s="10">
        <v>5.9</v>
      </c>
      <c r="L220" s="10">
        <v>6</v>
      </c>
      <c r="M220" s="10">
        <v>6.1</v>
      </c>
      <c r="N220" s="10">
        <v>5.4</v>
      </c>
      <c r="O220" s="10">
        <v>5.0999999999999996</v>
      </c>
      <c r="P220" s="10">
        <v>5.9</v>
      </c>
      <c r="Q220" s="10">
        <v>5.7</v>
      </c>
      <c r="R220" s="10">
        <v>6.1</v>
      </c>
      <c r="S220" s="10">
        <v>5.8</v>
      </c>
      <c r="T220" s="10">
        <v>0.4</v>
      </c>
      <c r="U220" s="10">
        <v>0.4</v>
      </c>
      <c r="V220" s="10">
        <v>0.3</v>
      </c>
      <c r="W220" s="10">
        <v>0.1</v>
      </c>
      <c r="X220" s="10">
        <v>0.3</v>
      </c>
      <c r="Y220" s="10">
        <v>0</v>
      </c>
      <c r="Z220" s="10">
        <v>0.5</v>
      </c>
      <c r="AA220" s="10">
        <v>0.4</v>
      </c>
      <c r="AB220" s="10">
        <v>0.3</v>
      </c>
    </row>
    <row r="221" spans="1:28" x14ac:dyDescent="0.2">
      <c r="A221" s="12">
        <v>36951</v>
      </c>
      <c r="B221" s="10">
        <v>74.8</v>
      </c>
      <c r="C221" s="10">
        <v>74.7</v>
      </c>
      <c r="D221" s="10">
        <v>71.8</v>
      </c>
      <c r="E221" s="10">
        <v>73</v>
      </c>
      <c r="F221" s="10">
        <v>72.2</v>
      </c>
      <c r="G221" s="10">
        <v>74.2</v>
      </c>
      <c r="H221" s="10">
        <v>73.900000000000006</v>
      </c>
      <c r="I221" s="10">
        <v>73.3</v>
      </c>
      <c r="J221" s="91">
        <v>73.900000000000006</v>
      </c>
      <c r="K221" s="10">
        <v>6.4</v>
      </c>
      <c r="L221" s="10">
        <v>6</v>
      </c>
      <c r="M221" s="10">
        <v>5.7</v>
      </c>
      <c r="N221" s="10">
        <v>5.6</v>
      </c>
      <c r="O221" s="10">
        <v>5.2</v>
      </c>
      <c r="P221" s="10">
        <v>5.5</v>
      </c>
      <c r="Q221" s="10">
        <v>5.0999999999999996</v>
      </c>
      <c r="R221" s="10">
        <v>5.8</v>
      </c>
      <c r="S221" s="10">
        <v>6</v>
      </c>
      <c r="T221" s="10">
        <v>1.4</v>
      </c>
      <c r="U221" s="10">
        <v>1.1000000000000001</v>
      </c>
      <c r="V221" s="10">
        <v>0.8</v>
      </c>
      <c r="W221" s="10">
        <v>1.1000000000000001</v>
      </c>
      <c r="X221" s="10">
        <v>0.6</v>
      </c>
      <c r="Y221" s="10">
        <v>0.7</v>
      </c>
      <c r="Z221" s="10">
        <v>0</v>
      </c>
      <c r="AA221" s="10">
        <v>0.7</v>
      </c>
      <c r="AB221" s="10">
        <v>1.1000000000000001</v>
      </c>
    </row>
    <row r="222" spans="1:28" x14ac:dyDescent="0.2">
      <c r="A222" s="12">
        <v>37043</v>
      </c>
      <c r="B222" s="10">
        <v>75.400000000000006</v>
      </c>
      <c r="C222" s="10">
        <v>75.099999999999994</v>
      </c>
      <c r="D222" s="10">
        <v>72.5</v>
      </c>
      <c r="E222" s="10">
        <v>73.599999999999994</v>
      </c>
      <c r="F222" s="10">
        <v>73.2</v>
      </c>
      <c r="G222" s="10">
        <v>74.900000000000006</v>
      </c>
      <c r="H222" s="10">
        <v>74.7</v>
      </c>
      <c r="I222" s="10">
        <v>74</v>
      </c>
      <c r="J222" s="91">
        <v>74.5</v>
      </c>
      <c r="K222" s="10">
        <v>6.3</v>
      </c>
      <c r="L222" s="10">
        <v>5.9</v>
      </c>
      <c r="M222" s="10">
        <v>6.1</v>
      </c>
      <c r="N222" s="10">
        <v>5.9</v>
      </c>
      <c r="O222" s="10">
        <v>5.9</v>
      </c>
      <c r="P222" s="10">
        <v>5.5</v>
      </c>
      <c r="Q222" s="10">
        <v>5.0999999999999996</v>
      </c>
      <c r="R222" s="10">
        <v>5.9</v>
      </c>
      <c r="S222" s="10">
        <v>6.1</v>
      </c>
      <c r="T222" s="10">
        <v>0.8</v>
      </c>
      <c r="U222" s="10">
        <v>0.5</v>
      </c>
      <c r="V222" s="10">
        <v>1</v>
      </c>
      <c r="W222" s="10">
        <v>0.8</v>
      </c>
      <c r="X222" s="10">
        <v>1.4</v>
      </c>
      <c r="Y222" s="10">
        <v>0.9</v>
      </c>
      <c r="Z222" s="10">
        <v>1.1000000000000001</v>
      </c>
      <c r="AA222" s="10">
        <v>1</v>
      </c>
      <c r="AB222" s="10">
        <v>0.8</v>
      </c>
    </row>
    <row r="223" spans="1:28" x14ac:dyDescent="0.2">
      <c r="A223" s="12">
        <v>37135</v>
      </c>
      <c r="B223" s="10">
        <v>75.599999999999994</v>
      </c>
      <c r="C223" s="10">
        <v>75.5</v>
      </c>
      <c r="D223" s="10">
        <v>72.599999999999994</v>
      </c>
      <c r="E223" s="10">
        <v>73.7</v>
      </c>
      <c r="F223" s="10">
        <v>73.3</v>
      </c>
      <c r="G223" s="10">
        <v>74.599999999999994</v>
      </c>
      <c r="H223" s="10">
        <v>74.900000000000006</v>
      </c>
      <c r="I223" s="10">
        <v>74</v>
      </c>
      <c r="J223" s="91">
        <v>74.7</v>
      </c>
      <c r="K223" s="10">
        <v>2.9</v>
      </c>
      <c r="L223" s="10">
        <v>2.6</v>
      </c>
      <c r="M223" s="10">
        <v>2.2999999999999998</v>
      </c>
      <c r="N223" s="10">
        <v>2.2000000000000002</v>
      </c>
      <c r="O223" s="10">
        <v>2.4</v>
      </c>
      <c r="P223" s="10">
        <v>1.2</v>
      </c>
      <c r="Q223" s="10">
        <v>1.9</v>
      </c>
      <c r="R223" s="10">
        <v>2.1</v>
      </c>
      <c r="S223" s="10">
        <v>2.5</v>
      </c>
      <c r="T223" s="10">
        <v>0.3</v>
      </c>
      <c r="U223" s="10">
        <v>0.5</v>
      </c>
      <c r="V223" s="10">
        <v>0.1</v>
      </c>
      <c r="W223" s="10">
        <v>0.1</v>
      </c>
      <c r="X223" s="10">
        <v>0.1</v>
      </c>
      <c r="Y223" s="10">
        <v>-0.4</v>
      </c>
      <c r="Z223" s="10">
        <v>0.3</v>
      </c>
      <c r="AA223" s="10">
        <v>0</v>
      </c>
      <c r="AB223" s="10">
        <v>0.3</v>
      </c>
    </row>
    <row r="224" spans="1:28" x14ac:dyDescent="0.2">
      <c r="A224" s="12">
        <v>37226</v>
      </c>
      <c r="B224" s="10">
        <v>76.3</v>
      </c>
      <c r="C224" s="10">
        <v>76.099999999999994</v>
      </c>
      <c r="D224" s="10">
        <v>73.5</v>
      </c>
      <c r="E224" s="10">
        <v>74.400000000000006</v>
      </c>
      <c r="F224" s="10">
        <v>73.900000000000006</v>
      </c>
      <c r="G224" s="10">
        <v>75.2</v>
      </c>
      <c r="H224" s="10">
        <v>75.5</v>
      </c>
      <c r="I224" s="10">
        <v>74.900000000000006</v>
      </c>
      <c r="J224" s="91">
        <v>75.400000000000006</v>
      </c>
      <c r="K224" s="10">
        <v>3.4</v>
      </c>
      <c r="L224" s="10">
        <v>3</v>
      </c>
      <c r="M224" s="10">
        <v>3.2</v>
      </c>
      <c r="N224" s="10">
        <v>3</v>
      </c>
      <c r="O224" s="10">
        <v>2.9</v>
      </c>
      <c r="P224" s="10">
        <v>2</v>
      </c>
      <c r="Q224" s="10">
        <v>2.2000000000000002</v>
      </c>
      <c r="R224" s="10">
        <v>2.9</v>
      </c>
      <c r="S224" s="10">
        <v>3.1</v>
      </c>
      <c r="T224" s="10">
        <v>0.9</v>
      </c>
      <c r="U224" s="10">
        <v>0.8</v>
      </c>
      <c r="V224" s="10">
        <v>1.2</v>
      </c>
      <c r="W224" s="10">
        <v>0.9</v>
      </c>
      <c r="X224" s="10">
        <v>0.8</v>
      </c>
      <c r="Y224" s="10">
        <v>0.8</v>
      </c>
      <c r="Z224" s="10">
        <v>0.8</v>
      </c>
      <c r="AA224" s="10">
        <v>1.2</v>
      </c>
      <c r="AB224" s="10">
        <v>0.9</v>
      </c>
    </row>
    <row r="225" spans="1:28" x14ac:dyDescent="0.2">
      <c r="A225" s="12">
        <v>37316</v>
      </c>
      <c r="B225" s="10">
        <v>77</v>
      </c>
      <c r="C225" s="10">
        <v>76.900000000000006</v>
      </c>
      <c r="D225" s="10">
        <v>74.2</v>
      </c>
      <c r="E225" s="10">
        <v>75</v>
      </c>
      <c r="F225" s="10">
        <v>74.5</v>
      </c>
      <c r="G225" s="10">
        <v>75.900000000000006</v>
      </c>
      <c r="H225" s="10">
        <v>75.7</v>
      </c>
      <c r="I225" s="10">
        <v>75.3</v>
      </c>
      <c r="J225" s="91">
        <v>76.099999999999994</v>
      </c>
      <c r="K225" s="10">
        <v>2.9</v>
      </c>
      <c r="L225" s="10">
        <v>2.9</v>
      </c>
      <c r="M225" s="10">
        <v>3.3</v>
      </c>
      <c r="N225" s="10">
        <v>2.7</v>
      </c>
      <c r="O225" s="10">
        <v>3.2</v>
      </c>
      <c r="P225" s="10">
        <v>2.2999999999999998</v>
      </c>
      <c r="Q225" s="10">
        <v>2.4</v>
      </c>
      <c r="R225" s="10">
        <v>2.7</v>
      </c>
      <c r="S225" s="10">
        <v>3</v>
      </c>
      <c r="T225" s="10">
        <v>0.9</v>
      </c>
      <c r="U225" s="10">
        <v>1.1000000000000001</v>
      </c>
      <c r="V225" s="10">
        <v>1</v>
      </c>
      <c r="W225" s="10">
        <v>0.8</v>
      </c>
      <c r="X225" s="10">
        <v>0.8</v>
      </c>
      <c r="Y225" s="10">
        <v>0.9</v>
      </c>
      <c r="Z225" s="10">
        <v>0.3</v>
      </c>
      <c r="AA225" s="10">
        <v>0.5</v>
      </c>
      <c r="AB225" s="10">
        <v>0.9</v>
      </c>
    </row>
    <row r="226" spans="1:28" x14ac:dyDescent="0.2">
      <c r="A226" s="12">
        <v>37408</v>
      </c>
      <c r="B226" s="10">
        <v>77.5</v>
      </c>
      <c r="C226" s="10">
        <v>77.3</v>
      </c>
      <c r="D226" s="10">
        <v>74.7</v>
      </c>
      <c r="E226" s="10">
        <v>75.7</v>
      </c>
      <c r="F226" s="10">
        <v>75</v>
      </c>
      <c r="G226" s="10">
        <v>76.900000000000006</v>
      </c>
      <c r="H226" s="10">
        <v>76.3</v>
      </c>
      <c r="I226" s="10">
        <v>76.2</v>
      </c>
      <c r="J226" s="91">
        <v>76.599999999999994</v>
      </c>
      <c r="K226" s="10">
        <v>2.8</v>
      </c>
      <c r="L226" s="10">
        <v>2.9</v>
      </c>
      <c r="M226" s="10">
        <v>3</v>
      </c>
      <c r="N226" s="10">
        <v>2.9</v>
      </c>
      <c r="O226" s="10">
        <v>2.5</v>
      </c>
      <c r="P226" s="10">
        <v>2.7</v>
      </c>
      <c r="Q226" s="10">
        <v>2.1</v>
      </c>
      <c r="R226" s="10">
        <v>3</v>
      </c>
      <c r="S226" s="10">
        <v>2.8</v>
      </c>
      <c r="T226" s="10">
        <v>0.6</v>
      </c>
      <c r="U226" s="10">
        <v>0.5</v>
      </c>
      <c r="V226" s="10">
        <v>0.7</v>
      </c>
      <c r="W226" s="10">
        <v>0.9</v>
      </c>
      <c r="X226" s="10">
        <v>0.7</v>
      </c>
      <c r="Y226" s="10">
        <v>1.3</v>
      </c>
      <c r="Z226" s="10">
        <v>0.8</v>
      </c>
      <c r="AA226" s="10">
        <v>1.2</v>
      </c>
      <c r="AB226" s="10">
        <v>0.7</v>
      </c>
    </row>
    <row r="227" spans="1:28" x14ac:dyDescent="0.2">
      <c r="A227" s="12">
        <v>37500</v>
      </c>
      <c r="B227" s="10">
        <v>77.900000000000006</v>
      </c>
      <c r="C227" s="10">
        <v>77.900000000000006</v>
      </c>
      <c r="D227" s="10">
        <v>75.3</v>
      </c>
      <c r="E227" s="10">
        <v>76.400000000000006</v>
      </c>
      <c r="F227" s="10">
        <v>75.7</v>
      </c>
      <c r="G227" s="10">
        <v>77.2</v>
      </c>
      <c r="H227" s="10">
        <v>76.599999999999994</v>
      </c>
      <c r="I227" s="10">
        <v>76.599999999999994</v>
      </c>
      <c r="J227" s="91">
        <v>77.099999999999994</v>
      </c>
      <c r="K227" s="10">
        <v>3</v>
      </c>
      <c r="L227" s="10">
        <v>3.2</v>
      </c>
      <c r="M227" s="10">
        <v>3.7</v>
      </c>
      <c r="N227" s="10">
        <v>3.7</v>
      </c>
      <c r="O227" s="10">
        <v>3.3</v>
      </c>
      <c r="P227" s="10">
        <v>3.5</v>
      </c>
      <c r="Q227" s="10">
        <v>2.2999999999999998</v>
      </c>
      <c r="R227" s="10">
        <v>3.5</v>
      </c>
      <c r="S227" s="10">
        <v>3.2</v>
      </c>
      <c r="T227" s="10">
        <v>0.5</v>
      </c>
      <c r="U227" s="10">
        <v>0.8</v>
      </c>
      <c r="V227" s="10">
        <v>0.8</v>
      </c>
      <c r="W227" s="10">
        <v>0.9</v>
      </c>
      <c r="X227" s="10">
        <v>0.9</v>
      </c>
      <c r="Y227" s="10">
        <v>0.4</v>
      </c>
      <c r="Z227" s="10">
        <v>0.4</v>
      </c>
      <c r="AA227" s="10">
        <v>0.5</v>
      </c>
      <c r="AB227" s="10">
        <v>0.7</v>
      </c>
    </row>
    <row r="228" spans="1:28" x14ac:dyDescent="0.2">
      <c r="A228" s="12">
        <v>37591</v>
      </c>
      <c r="B228" s="10">
        <v>78.400000000000006</v>
      </c>
      <c r="C228" s="10">
        <v>78.5</v>
      </c>
      <c r="D228" s="10">
        <v>75.7</v>
      </c>
      <c r="E228" s="10">
        <v>77.099999999999994</v>
      </c>
      <c r="F228" s="10">
        <v>76</v>
      </c>
      <c r="G228" s="10">
        <v>77.5</v>
      </c>
      <c r="H228" s="10">
        <v>77</v>
      </c>
      <c r="I228" s="10">
        <v>77.3</v>
      </c>
      <c r="J228" s="91">
        <v>77.599999999999994</v>
      </c>
      <c r="K228" s="10">
        <v>2.8</v>
      </c>
      <c r="L228" s="10">
        <v>3.2</v>
      </c>
      <c r="M228" s="10">
        <v>3</v>
      </c>
      <c r="N228" s="10">
        <v>3.6</v>
      </c>
      <c r="O228" s="10">
        <v>2.8</v>
      </c>
      <c r="P228" s="10">
        <v>3.1</v>
      </c>
      <c r="Q228" s="10">
        <v>2</v>
      </c>
      <c r="R228" s="10">
        <v>3.2</v>
      </c>
      <c r="S228" s="10">
        <v>2.9</v>
      </c>
      <c r="T228" s="10">
        <v>0.6</v>
      </c>
      <c r="U228" s="10">
        <v>0.8</v>
      </c>
      <c r="V228" s="10">
        <v>0.5</v>
      </c>
      <c r="W228" s="10">
        <v>0.9</v>
      </c>
      <c r="X228" s="10">
        <v>0.4</v>
      </c>
      <c r="Y228" s="10">
        <v>0.4</v>
      </c>
      <c r="Z228" s="10">
        <v>0.5</v>
      </c>
      <c r="AA228" s="10">
        <v>0.9</v>
      </c>
      <c r="AB228" s="10">
        <v>0.6</v>
      </c>
    </row>
    <row r="229" spans="1:28" x14ac:dyDescent="0.2">
      <c r="A229" s="12">
        <v>37681</v>
      </c>
      <c r="B229" s="10">
        <v>79.400000000000006</v>
      </c>
      <c r="C229" s="10">
        <v>79.599999999999994</v>
      </c>
      <c r="D229" s="10">
        <v>76.7</v>
      </c>
      <c r="E229" s="10">
        <v>78.7</v>
      </c>
      <c r="F229" s="10">
        <v>76.599999999999994</v>
      </c>
      <c r="G229" s="10">
        <v>78.599999999999994</v>
      </c>
      <c r="H229" s="10">
        <v>77.7</v>
      </c>
      <c r="I229" s="10">
        <v>78.099999999999994</v>
      </c>
      <c r="J229" s="91">
        <v>78.599999999999994</v>
      </c>
      <c r="K229" s="10">
        <v>3.1</v>
      </c>
      <c r="L229" s="10">
        <v>3.5</v>
      </c>
      <c r="M229" s="10">
        <v>3.4</v>
      </c>
      <c r="N229" s="10">
        <v>4.9000000000000004</v>
      </c>
      <c r="O229" s="10">
        <v>2.8</v>
      </c>
      <c r="P229" s="10">
        <v>3.6</v>
      </c>
      <c r="Q229" s="10">
        <v>2.6</v>
      </c>
      <c r="R229" s="10">
        <v>3.7</v>
      </c>
      <c r="S229" s="10">
        <v>3.3</v>
      </c>
      <c r="T229" s="10">
        <v>1.3</v>
      </c>
      <c r="U229" s="10">
        <v>1.4</v>
      </c>
      <c r="V229" s="10">
        <v>1.3</v>
      </c>
      <c r="W229" s="10">
        <v>2.1</v>
      </c>
      <c r="X229" s="10">
        <v>0.8</v>
      </c>
      <c r="Y229" s="10">
        <v>1.4</v>
      </c>
      <c r="Z229" s="10">
        <v>0.9</v>
      </c>
      <c r="AA229" s="10">
        <v>1</v>
      </c>
      <c r="AB229" s="10">
        <v>1.3</v>
      </c>
    </row>
    <row r="230" spans="1:28" x14ac:dyDescent="0.2">
      <c r="A230" s="12">
        <v>37773</v>
      </c>
      <c r="B230" s="10">
        <v>79.400000000000006</v>
      </c>
      <c r="C230" s="10">
        <v>79.599999999999994</v>
      </c>
      <c r="D230" s="10">
        <v>76.7</v>
      </c>
      <c r="E230" s="10">
        <v>78.599999999999994</v>
      </c>
      <c r="F230" s="10">
        <v>76.5</v>
      </c>
      <c r="G230" s="10">
        <v>79.099999999999994</v>
      </c>
      <c r="H230" s="10">
        <v>78</v>
      </c>
      <c r="I230" s="10">
        <v>78.099999999999994</v>
      </c>
      <c r="J230" s="91">
        <v>78.599999999999994</v>
      </c>
      <c r="K230" s="10">
        <v>2.5</v>
      </c>
      <c r="L230" s="10">
        <v>3</v>
      </c>
      <c r="M230" s="10">
        <v>2.7</v>
      </c>
      <c r="N230" s="10">
        <v>3.8</v>
      </c>
      <c r="O230" s="10">
        <v>2</v>
      </c>
      <c r="P230" s="10">
        <v>2.9</v>
      </c>
      <c r="Q230" s="10">
        <v>2.2000000000000002</v>
      </c>
      <c r="R230" s="10">
        <v>2.5</v>
      </c>
      <c r="S230" s="10">
        <v>2.6</v>
      </c>
      <c r="T230" s="10">
        <v>0</v>
      </c>
      <c r="U230" s="10">
        <v>0</v>
      </c>
      <c r="V230" s="10">
        <v>0</v>
      </c>
      <c r="W230" s="10">
        <v>-0.1</v>
      </c>
      <c r="X230" s="10">
        <v>-0.1</v>
      </c>
      <c r="Y230" s="10">
        <v>0.6</v>
      </c>
      <c r="Z230" s="10">
        <v>0.4</v>
      </c>
      <c r="AA230" s="10">
        <v>0</v>
      </c>
      <c r="AB230" s="10">
        <v>0</v>
      </c>
    </row>
    <row r="231" spans="1:28" x14ac:dyDescent="0.2">
      <c r="A231" s="12">
        <v>37865</v>
      </c>
      <c r="B231" s="10">
        <v>79.5</v>
      </c>
      <c r="C231" s="10">
        <v>80.099999999999994</v>
      </c>
      <c r="D231" s="10">
        <v>77.5</v>
      </c>
      <c r="E231" s="10">
        <v>79.2</v>
      </c>
      <c r="F231" s="10">
        <v>77.2</v>
      </c>
      <c r="G231" s="10">
        <v>79.2</v>
      </c>
      <c r="H231" s="10">
        <v>77.900000000000006</v>
      </c>
      <c r="I231" s="10">
        <v>78.8</v>
      </c>
      <c r="J231" s="91">
        <v>79.099999999999994</v>
      </c>
      <c r="K231" s="10">
        <v>2.1</v>
      </c>
      <c r="L231" s="10">
        <v>2.8</v>
      </c>
      <c r="M231" s="10">
        <v>2.9</v>
      </c>
      <c r="N231" s="10">
        <v>3.7</v>
      </c>
      <c r="O231" s="10">
        <v>2</v>
      </c>
      <c r="P231" s="10">
        <v>2.6</v>
      </c>
      <c r="Q231" s="10">
        <v>1.7</v>
      </c>
      <c r="R231" s="10">
        <v>2.9</v>
      </c>
      <c r="S231" s="10">
        <v>2.6</v>
      </c>
      <c r="T231" s="10">
        <v>0.1</v>
      </c>
      <c r="U231" s="10">
        <v>0.6</v>
      </c>
      <c r="V231" s="10">
        <v>1</v>
      </c>
      <c r="W231" s="10">
        <v>0.8</v>
      </c>
      <c r="X231" s="10">
        <v>0.9</v>
      </c>
      <c r="Y231" s="10">
        <v>0.1</v>
      </c>
      <c r="Z231" s="10">
        <v>-0.1</v>
      </c>
      <c r="AA231" s="10">
        <v>0.9</v>
      </c>
      <c r="AB231" s="10">
        <v>0.6</v>
      </c>
    </row>
    <row r="232" spans="1:28" x14ac:dyDescent="0.2">
      <c r="A232" s="12">
        <v>37956</v>
      </c>
      <c r="B232" s="10">
        <v>80.2</v>
      </c>
      <c r="C232" s="10">
        <v>80.3</v>
      </c>
      <c r="D232" s="10">
        <v>78</v>
      </c>
      <c r="E232" s="10">
        <v>79.599999999999994</v>
      </c>
      <c r="F232" s="10">
        <v>77.5</v>
      </c>
      <c r="G232" s="10">
        <v>79.7</v>
      </c>
      <c r="H232" s="10">
        <v>78.3</v>
      </c>
      <c r="I232" s="10">
        <v>79.3</v>
      </c>
      <c r="J232" s="91">
        <v>79.5</v>
      </c>
      <c r="K232" s="10">
        <v>2.2999999999999998</v>
      </c>
      <c r="L232" s="10">
        <v>2.2999999999999998</v>
      </c>
      <c r="M232" s="10">
        <v>3</v>
      </c>
      <c r="N232" s="10">
        <v>3.2</v>
      </c>
      <c r="O232" s="10">
        <v>2</v>
      </c>
      <c r="P232" s="10">
        <v>2.8</v>
      </c>
      <c r="Q232" s="10">
        <v>1.7</v>
      </c>
      <c r="R232" s="10">
        <v>2.6</v>
      </c>
      <c r="S232" s="10">
        <v>2.4</v>
      </c>
      <c r="T232" s="10">
        <v>0.9</v>
      </c>
      <c r="U232" s="10">
        <v>0.2</v>
      </c>
      <c r="V232" s="10">
        <v>0.6</v>
      </c>
      <c r="W232" s="10">
        <v>0.5</v>
      </c>
      <c r="X232" s="10">
        <v>0.4</v>
      </c>
      <c r="Y232" s="10">
        <v>0.6</v>
      </c>
      <c r="Z232" s="10">
        <v>0.5</v>
      </c>
      <c r="AA232" s="10">
        <v>0.6</v>
      </c>
      <c r="AB232" s="10">
        <v>0.5</v>
      </c>
    </row>
    <row r="233" spans="1:28" x14ac:dyDescent="0.2">
      <c r="A233" s="12">
        <v>38047</v>
      </c>
      <c r="B233" s="10">
        <v>80.900000000000006</v>
      </c>
      <c r="C233" s="10">
        <v>81.099999999999994</v>
      </c>
      <c r="D233" s="10">
        <v>78.7</v>
      </c>
      <c r="E233" s="10">
        <v>80.400000000000006</v>
      </c>
      <c r="F233" s="10">
        <v>77.8</v>
      </c>
      <c r="G233" s="10">
        <v>80.3</v>
      </c>
      <c r="H233" s="10">
        <v>78.599999999999994</v>
      </c>
      <c r="I233" s="10">
        <v>79.900000000000006</v>
      </c>
      <c r="J233" s="91">
        <v>80.2</v>
      </c>
      <c r="K233" s="10">
        <v>1.9</v>
      </c>
      <c r="L233" s="10">
        <v>1.9</v>
      </c>
      <c r="M233" s="10">
        <v>2.6</v>
      </c>
      <c r="N233" s="10">
        <v>2.2000000000000002</v>
      </c>
      <c r="O233" s="10">
        <v>1.6</v>
      </c>
      <c r="P233" s="10">
        <v>2.2000000000000002</v>
      </c>
      <c r="Q233" s="10">
        <v>1.2</v>
      </c>
      <c r="R233" s="10">
        <v>2.2999999999999998</v>
      </c>
      <c r="S233" s="10">
        <v>2</v>
      </c>
      <c r="T233" s="10">
        <v>0.9</v>
      </c>
      <c r="U233" s="10">
        <v>1</v>
      </c>
      <c r="V233" s="10">
        <v>0.9</v>
      </c>
      <c r="W233" s="10">
        <v>1</v>
      </c>
      <c r="X233" s="10">
        <v>0.4</v>
      </c>
      <c r="Y233" s="10">
        <v>0.8</v>
      </c>
      <c r="Z233" s="10">
        <v>0.4</v>
      </c>
      <c r="AA233" s="10">
        <v>0.8</v>
      </c>
      <c r="AB233" s="10">
        <v>0.9</v>
      </c>
    </row>
    <row r="234" spans="1:28" x14ac:dyDescent="0.2">
      <c r="A234" s="12">
        <v>38139</v>
      </c>
      <c r="B234" s="10">
        <v>81.2</v>
      </c>
      <c r="C234" s="10">
        <v>81.3</v>
      </c>
      <c r="D234" s="10">
        <v>79.099999999999994</v>
      </c>
      <c r="E234" s="10">
        <v>80.900000000000006</v>
      </c>
      <c r="F234" s="10">
        <v>78.599999999999994</v>
      </c>
      <c r="G234" s="10">
        <v>81</v>
      </c>
      <c r="H234" s="10">
        <v>78.900000000000006</v>
      </c>
      <c r="I234" s="10">
        <v>80.400000000000006</v>
      </c>
      <c r="J234" s="91">
        <v>80.599999999999994</v>
      </c>
      <c r="K234" s="10">
        <v>2.2999999999999998</v>
      </c>
      <c r="L234" s="10">
        <v>2.1</v>
      </c>
      <c r="M234" s="10">
        <v>3.1</v>
      </c>
      <c r="N234" s="10">
        <v>2.9</v>
      </c>
      <c r="O234" s="10">
        <v>2.7</v>
      </c>
      <c r="P234" s="10">
        <v>2.4</v>
      </c>
      <c r="Q234" s="10">
        <v>1.2</v>
      </c>
      <c r="R234" s="10">
        <v>2.9</v>
      </c>
      <c r="S234" s="10">
        <v>2.5</v>
      </c>
      <c r="T234" s="10">
        <v>0.4</v>
      </c>
      <c r="U234" s="10">
        <v>0.2</v>
      </c>
      <c r="V234" s="10">
        <v>0.5</v>
      </c>
      <c r="W234" s="10">
        <v>0.6</v>
      </c>
      <c r="X234" s="10">
        <v>1</v>
      </c>
      <c r="Y234" s="10">
        <v>0.9</v>
      </c>
      <c r="Z234" s="10">
        <v>0.4</v>
      </c>
      <c r="AA234" s="10">
        <v>0.6</v>
      </c>
      <c r="AB234" s="10">
        <v>0.5</v>
      </c>
    </row>
    <row r="235" spans="1:28" x14ac:dyDescent="0.2">
      <c r="A235" s="12">
        <v>38231</v>
      </c>
      <c r="B235" s="10">
        <v>81.599999999999994</v>
      </c>
      <c r="C235" s="10">
        <v>81.5</v>
      </c>
      <c r="D235" s="10">
        <v>79.400000000000006</v>
      </c>
      <c r="E235" s="10">
        <v>81.2</v>
      </c>
      <c r="F235" s="10">
        <v>79.099999999999994</v>
      </c>
      <c r="G235" s="10">
        <v>81.400000000000006</v>
      </c>
      <c r="H235" s="10">
        <v>79.599999999999994</v>
      </c>
      <c r="I235" s="10">
        <v>80.8</v>
      </c>
      <c r="J235" s="91">
        <v>80.900000000000006</v>
      </c>
      <c r="K235" s="10">
        <v>2.6</v>
      </c>
      <c r="L235" s="10">
        <v>1.7</v>
      </c>
      <c r="M235" s="10">
        <v>2.5</v>
      </c>
      <c r="N235" s="10">
        <v>2.5</v>
      </c>
      <c r="O235" s="10">
        <v>2.5</v>
      </c>
      <c r="P235" s="10">
        <v>2.8</v>
      </c>
      <c r="Q235" s="10">
        <v>2.2000000000000002</v>
      </c>
      <c r="R235" s="10">
        <v>2.5</v>
      </c>
      <c r="S235" s="10">
        <v>2.2999999999999998</v>
      </c>
      <c r="T235" s="10">
        <v>0.5</v>
      </c>
      <c r="U235" s="10">
        <v>0.2</v>
      </c>
      <c r="V235" s="10">
        <v>0.4</v>
      </c>
      <c r="W235" s="10">
        <v>0.4</v>
      </c>
      <c r="X235" s="10">
        <v>0.6</v>
      </c>
      <c r="Y235" s="10">
        <v>0.5</v>
      </c>
      <c r="Z235" s="10">
        <v>0.9</v>
      </c>
      <c r="AA235" s="10">
        <v>0.5</v>
      </c>
      <c r="AB235" s="10">
        <v>0.4</v>
      </c>
    </row>
    <row r="236" spans="1:28" x14ac:dyDescent="0.2">
      <c r="A236" s="12">
        <v>38322</v>
      </c>
      <c r="B236" s="10">
        <v>82.3</v>
      </c>
      <c r="C236" s="10">
        <v>82.1</v>
      </c>
      <c r="D236" s="10">
        <v>80</v>
      </c>
      <c r="E236" s="10">
        <v>81.7</v>
      </c>
      <c r="F236" s="10">
        <v>79.8</v>
      </c>
      <c r="G236" s="10">
        <v>82.4</v>
      </c>
      <c r="H236" s="10">
        <v>79.8</v>
      </c>
      <c r="I236" s="10">
        <v>81.2</v>
      </c>
      <c r="J236" s="91">
        <v>81.5</v>
      </c>
      <c r="K236" s="10">
        <v>2.6</v>
      </c>
      <c r="L236" s="10">
        <v>2.2000000000000002</v>
      </c>
      <c r="M236" s="10">
        <v>2.6</v>
      </c>
      <c r="N236" s="10">
        <v>2.6</v>
      </c>
      <c r="O236" s="10">
        <v>3</v>
      </c>
      <c r="P236" s="10">
        <v>3.4</v>
      </c>
      <c r="Q236" s="10">
        <v>1.9</v>
      </c>
      <c r="R236" s="10">
        <v>2.4</v>
      </c>
      <c r="S236" s="10">
        <v>2.5</v>
      </c>
      <c r="T236" s="10">
        <v>0.9</v>
      </c>
      <c r="U236" s="10">
        <v>0.7</v>
      </c>
      <c r="V236" s="10">
        <v>0.8</v>
      </c>
      <c r="W236" s="10">
        <v>0.6</v>
      </c>
      <c r="X236" s="10">
        <v>0.9</v>
      </c>
      <c r="Y236" s="10">
        <v>1.2</v>
      </c>
      <c r="Z236" s="10">
        <v>0.3</v>
      </c>
      <c r="AA236" s="10">
        <v>0.5</v>
      </c>
      <c r="AB236" s="10">
        <v>0.7</v>
      </c>
    </row>
    <row r="237" spans="1:28" x14ac:dyDescent="0.2">
      <c r="A237" s="12">
        <v>38412</v>
      </c>
      <c r="B237" s="10">
        <v>82.7</v>
      </c>
      <c r="C237" s="10">
        <v>82.7</v>
      </c>
      <c r="D237" s="10">
        <v>80.7</v>
      </c>
      <c r="E237" s="10">
        <v>82.2</v>
      </c>
      <c r="F237" s="10">
        <v>80.400000000000006</v>
      </c>
      <c r="G237" s="10">
        <v>83.1</v>
      </c>
      <c r="H237" s="10">
        <v>80.2</v>
      </c>
      <c r="I237" s="10">
        <v>81.599999999999994</v>
      </c>
      <c r="J237" s="91">
        <v>82.1</v>
      </c>
      <c r="K237" s="10">
        <v>2.2000000000000002</v>
      </c>
      <c r="L237" s="10">
        <v>2</v>
      </c>
      <c r="M237" s="10">
        <v>2.5</v>
      </c>
      <c r="N237" s="10">
        <v>2.2000000000000002</v>
      </c>
      <c r="O237" s="10">
        <v>3.3</v>
      </c>
      <c r="P237" s="10">
        <v>3.5</v>
      </c>
      <c r="Q237" s="10">
        <v>2</v>
      </c>
      <c r="R237" s="10">
        <v>2.1</v>
      </c>
      <c r="S237" s="10">
        <v>2.4</v>
      </c>
      <c r="T237" s="10">
        <v>0.5</v>
      </c>
      <c r="U237" s="10">
        <v>0.7</v>
      </c>
      <c r="V237" s="10">
        <v>0.9</v>
      </c>
      <c r="W237" s="10">
        <v>0.6</v>
      </c>
      <c r="X237" s="10">
        <v>0.8</v>
      </c>
      <c r="Y237" s="10">
        <v>0.8</v>
      </c>
      <c r="Z237" s="10">
        <v>0.5</v>
      </c>
      <c r="AA237" s="10">
        <v>0.5</v>
      </c>
      <c r="AB237" s="10">
        <v>0.7</v>
      </c>
    </row>
    <row r="238" spans="1:28" x14ac:dyDescent="0.2">
      <c r="A238" s="12">
        <v>38504</v>
      </c>
      <c r="B238" s="10">
        <v>83.2</v>
      </c>
      <c r="C238" s="10">
        <v>83</v>
      </c>
      <c r="D238" s="10">
        <v>81.099999999999994</v>
      </c>
      <c r="E238" s="10">
        <v>82.7</v>
      </c>
      <c r="F238" s="10">
        <v>81.5</v>
      </c>
      <c r="G238" s="10">
        <v>83.5</v>
      </c>
      <c r="H238" s="10">
        <v>80.900000000000006</v>
      </c>
      <c r="I238" s="10">
        <v>82.1</v>
      </c>
      <c r="J238" s="91">
        <v>82.6</v>
      </c>
      <c r="K238" s="10">
        <v>2.5</v>
      </c>
      <c r="L238" s="10">
        <v>2.1</v>
      </c>
      <c r="M238" s="10">
        <v>2.5</v>
      </c>
      <c r="N238" s="10">
        <v>2.2000000000000002</v>
      </c>
      <c r="O238" s="10">
        <v>3.7</v>
      </c>
      <c r="P238" s="10">
        <v>3.1</v>
      </c>
      <c r="Q238" s="10">
        <v>2.5</v>
      </c>
      <c r="R238" s="10">
        <v>2.1</v>
      </c>
      <c r="S238" s="10">
        <v>2.5</v>
      </c>
      <c r="T238" s="10">
        <v>0.6</v>
      </c>
      <c r="U238" s="10">
        <v>0.4</v>
      </c>
      <c r="V238" s="10">
        <v>0.5</v>
      </c>
      <c r="W238" s="10">
        <v>0.6</v>
      </c>
      <c r="X238" s="10">
        <v>1.4</v>
      </c>
      <c r="Y238" s="10">
        <v>0.5</v>
      </c>
      <c r="Z238" s="10">
        <v>0.9</v>
      </c>
      <c r="AA238" s="10">
        <v>0.6</v>
      </c>
      <c r="AB238" s="10">
        <v>0.6</v>
      </c>
    </row>
    <row r="239" spans="1:28" x14ac:dyDescent="0.2">
      <c r="A239" s="12">
        <v>38596</v>
      </c>
      <c r="B239" s="10">
        <v>84</v>
      </c>
      <c r="C239" s="10">
        <v>83.9</v>
      </c>
      <c r="D239" s="10">
        <v>81.599999999999994</v>
      </c>
      <c r="E239" s="10">
        <v>83.6</v>
      </c>
      <c r="F239" s="10">
        <v>82.4</v>
      </c>
      <c r="G239" s="10">
        <v>84.3</v>
      </c>
      <c r="H239" s="10">
        <v>81.8</v>
      </c>
      <c r="I239" s="10">
        <v>83.1</v>
      </c>
      <c r="J239" s="91">
        <v>83.4</v>
      </c>
      <c r="K239" s="10">
        <v>2.9</v>
      </c>
      <c r="L239" s="10">
        <v>2.9</v>
      </c>
      <c r="M239" s="10">
        <v>2.8</v>
      </c>
      <c r="N239" s="10">
        <v>3</v>
      </c>
      <c r="O239" s="10">
        <v>4.2</v>
      </c>
      <c r="P239" s="10">
        <v>3.6</v>
      </c>
      <c r="Q239" s="10">
        <v>2.8</v>
      </c>
      <c r="R239" s="10">
        <v>2.8</v>
      </c>
      <c r="S239" s="10">
        <v>3.1</v>
      </c>
      <c r="T239" s="10">
        <v>1</v>
      </c>
      <c r="U239" s="10">
        <v>1.1000000000000001</v>
      </c>
      <c r="V239" s="10">
        <v>0.6</v>
      </c>
      <c r="W239" s="10">
        <v>1.1000000000000001</v>
      </c>
      <c r="X239" s="10">
        <v>1.1000000000000001</v>
      </c>
      <c r="Y239" s="10">
        <v>1</v>
      </c>
      <c r="Z239" s="10">
        <v>1.1000000000000001</v>
      </c>
      <c r="AA239" s="10">
        <v>1.2</v>
      </c>
      <c r="AB239" s="10">
        <v>1</v>
      </c>
    </row>
    <row r="240" spans="1:28" x14ac:dyDescent="0.2">
      <c r="A240" s="12">
        <v>38687</v>
      </c>
      <c r="B240" s="10">
        <v>84.3</v>
      </c>
      <c r="C240" s="10">
        <v>84.3</v>
      </c>
      <c r="D240" s="10">
        <v>82.3</v>
      </c>
      <c r="E240" s="10">
        <v>83.9</v>
      </c>
      <c r="F240" s="10">
        <v>83</v>
      </c>
      <c r="G240" s="10">
        <v>84.8</v>
      </c>
      <c r="H240" s="10">
        <v>82.2</v>
      </c>
      <c r="I240" s="10">
        <v>83.7</v>
      </c>
      <c r="J240" s="91">
        <v>83.8</v>
      </c>
      <c r="K240" s="10">
        <v>2.4</v>
      </c>
      <c r="L240" s="10">
        <v>2.7</v>
      </c>
      <c r="M240" s="10">
        <v>2.9</v>
      </c>
      <c r="N240" s="10">
        <v>2.7</v>
      </c>
      <c r="O240" s="10">
        <v>4</v>
      </c>
      <c r="P240" s="10">
        <v>2.9</v>
      </c>
      <c r="Q240" s="10">
        <v>3</v>
      </c>
      <c r="R240" s="10">
        <v>3.1</v>
      </c>
      <c r="S240" s="10">
        <v>2.8</v>
      </c>
      <c r="T240" s="10">
        <v>0.4</v>
      </c>
      <c r="U240" s="10">
        <v>0.5</v>
      </c>
      <c r="V240" s="10">
        <v>0.9</v>
      </c>
      <c r="W240" s="10">
        <v>0.4</v>
      </c>
      <c r="X240" s="10">
        <v>0.7</v>
      </c>
      <c r="Y240" s="10">
        <v>0.6</v>
      </c>
      <c r="Z240" s="10">
        <v>0.5</v>
      </c>
      <c r="AA240" s="10">
        <v>0.7</v>
      </c>
      <c r="AB240" s="10">
        <v>0.5</v>
      </c>
    </row>
    <row r="241" spans="1:28" x14ac:dyDescent="0.2">
      <c r="A241" s="12">
        <v>38777</v>
      </c>
      <c r="B241" s="10">
        <v>85</v>
      </c>
      <c r="C241" s="10">
        <v>85</v>
      </c>
      <c r="D241" s="10">
        <v>83</v>
      </c>
      <c r="E241" s="10">
        <v>84.7</v>
      </c>
      <c r="F241" s="10">
        <v>83.8</v>
      </c>
      <c r="G241" s="10">
        <v>85.4</v>
      </c>
      <c r="H241" s="10">
        <v>82.9</v>
      </c>
      <c r="I241" s="10">
        <v>84.5</v>
      </c>
      <c r="J241" s="91">
        <v>84.5</v>
      </c>
      <c r="K241" s="10">
        <v>2.8</v>
      </c>
      <c r="L241" s="10">
        <v>2.8</v>
      </c>
      <c r="M241" s="10">
        <v>2.9</v>
      </c>
      <c r="N241" s="10">
        <v>3</v>
      </c>
      <c r="O241" s="10">
        <v>4.2</v>
      </c>
      <c r="P241" s="10">
        <v>2.8</v>
      </c>
      <c r="Q241" s="10">
        <v>3.4</v>
      </c>
      <c r="R241" s="10">
        <v>3.6</v>
      </c>
      <c r="S241" s="10">
        <v>2.9</v>
      </c>
      <c r="T241" s="10">
        <v>0.8</v>
      </c>
      <c r="U241" s="10">
        <v>0.8</v>
      </c>
      <c r="V241" s="10">
        <v>0.9</v>
      </c>
      <c r="W241" s="10">
        <v>1</v>
      </c>
      <c r="X241" s="10">
        <v>1</v>
      </c>
      <c r="Y241" s="10">
        <v>0.7</v>
      </c>
      <c r="Z241" s="10">
        <v>0.9</v>
      </c>
      <c r="AA241" s="10">
        <v>1</v>
      </c>
      <c r="AB241" s="10">
        <v>0.8</v>
      </c>
    </row>
    <row r="242" spans="1:28" x14ac:dyDescent="0.2">
      <c r="A242" s="12">
        <v>38869</v>
      </c>
      <c r="B242" s="10">
        <v>86.4</v>
      </c>
      <c r="C242" s="10">
        <v>86.2</v>
      </c>
      <c r="D242" s="10">
        <v>84.5</v>
      </c>
      <c r="E242" s="10">
        <v>85.8</v>
      </c>
      <c r="F242" s="10">
        <v>85.4</v>
      </c>
      <c r="G242" s="10">
        <v>86.4</v>
      </c>
      <c r="H242" s="10">
        <v>84.4</v>
      </c>
      <c r="I242" s="10">
        <v>86</v>
      </c>
      <c r="J242" s="91">
        <v>85.9</v>
      </c>
      <c r="K242" s="10">
        <v>3.8</v>
      </c>
      <c r="L242" s="10">
        <v>3.9</v>
      </c>
      <c r="M242" s="10">
        <v>4.2</v>
      </c>
      <c r="N242" s="10">
        <v>3.7</v>
      </c>
      <c r="O242" s="10">
        <v>4.8</v>
      </c>
      <c r="P242" s="10">
        <v>3.5</v>
      </c>
      <c r="Q242" s="10">
        <v>4.3</v>
      </c>
      <c r="R242" s="10">
        <v>4.8</v>
      </c>
      <c r="S242" s="10">
        <v>4</v>
      </c>
      <c r="T242" s="10">
        <v>1.6</v>
      </c>
      <c r="U242" s="10">
        <v>1.4</v>
      </c>
      <c r="V242" s="10">
        <v>1.8</v>
      </c>
      <c r="W242" s="10">
        <v>1.3</v>
      </c>
      <c r="X242" s="10">
        <v>1.9</v>
      </c>
      <c r="Y242" s="10">
        <v>1.2</v>
      </c>
      <c r="Z242" s="10">
        <v>1.8</v>
      </c>
      <c r="AA242" s="10">
        <v>1.8</v>
      </c>
      <c r="AB242" s="10">
        <v>1.7</v>
      </c>
    </row>
    <row r="243" spans="1:28" x14ac:dyDescent="0.2">
      <c r="A243" s="12">
        <v>38961</v>
      </c>
      <c r="B243" s="10">
        <v>87.2</v>
      </c>
      <c r="C243" s="10">
        <v>86.8</v>
      </c>
      <c r="D243" s="10">
        <v>85.2</v>
      </c>
      <c r="E243" s="10">
        <v>86.8</v>
      </c>
      <c r="F243" s="10">
        <v>86.3</v>
      </c>
      <c r="G243" s="10">
        <v>87.1</v>
      </c>
      <c r="H243" s="10">
        <v>85.8</v>
      </c>
      <c r="I243" s="10">
        <v>86.6</v>
      </c>
      <c r="J243" s="91">
        <v>86.7</v>
      </c>
      <c r="K243" s="10">
        <v>3.8</v>
      </c>
      <c r="L243" s="10">
        <v>3.5</v>
      </c>
      <c r="M243" s="10">
        <v>4.4000000000000004</v>
      </c>
      <c r="N243" s="10">
        <v>3.8</v>
      </c>
      <c r="O243" s="10">
        <v>4.7</v>
      </c>
      <c r="P243" s="10">
        <v>3.3</v>
      </c>
      <c r="Q243" s="10">
        <v>4.9000000000000004</v>
      </c>
      <c r="R243" s="10">
        <v>4.2</v>
      </c>
      <c r="S243" s="10">
        <v>4</v>
      </c>
      <c r="T243" s="10">
        <v>0.9</v>
      </c>
      <c r="U243" s="10">
        <v>0.7</v>
      </c>
      <c r="V243" s="10">
        <v>0.8</v>
      </c>
      <c r="W243" s="10">
        <v>1.2</v>
      </c>
      <c r="X243" s="10">
        <v>1.1000000000000001</v>
      </c>
      <c r="Y243" s="10">
        <v>0.8</v>
      </c>
      <c r="Z243" s="10">
        <v>1.7</v>
      </c>
      <c r="AA243" s="10">
        <v>0.7</v>
      </c>
      <c r="AB243" s="10">
        <v>0.9</v>
      </c>
    </row>
    <row r="244" spans="1:28" x14ac:dyDescent="0.2">
      <c r="A244" s="12">
        <v>39052</v>
      </c>
      <c r="B244" s="10">
        <v>87</v>
      </c>
      <c r="C244" s="10">
        <v>86.7</v>
      </c>
      <c r="D244" s="10">
        <v>85.1</v>
      </c>
      <c r="E244" s="10">
        <v>86.5</v>
      </c>
      <c r="F244" s="10">
        <v>86.6</v>
      </c>
      <c r="G244" s="10">
        <v>86.8</v>
      </c>
      <c r="H244" s="10">
        <v>86.3</v>
      </c>
      <c r="I244" s="10">
        <v>86.4</v>
      </c>
      <c r="J244" s="91">
        <v>86.6</v>
      </c>
      <c r="K244" s="10">
        <v>3.2</v>
      </c>
      <c r="L244" s="10">
        <v>2.8</v>
      </c>
      <c r="M244" s="10">
        <v>3.4</v>
      </c>
      <c r="N244" s="10">
        <v>3.1</v>
      </c>
      <c r="O244" s="10">
        <v>4.3</v>
      </c>
      <c r="P244" s="10">
        <v>2.4</v>
      </c>
      <c r="Q244" s="10">
        <v>5</v>
      </c>
      <c r="R244" s="10">
        <v>3.2</v>
      </c>
      <c r="S244" s="10">
        <v>3.3</v>
      </c>
      <c r="T244" s="10">
        <v>-0.2</v>
      </c>
      <c r="U244" s="10">
        <v>-0.1</v>
      </c>
      <c r="V244" s="10">
        <v>-0.1</v>
      </c>
      <c r="W244" s="10">
        <v>-0.3</v>
      </c>
      <c r="X244" s="10">
        <v>0.3</v>
      </c>
      <c r="Y244" s="10">
        <v>-0.3</v>
      </c>
      <c r="Z244" s="10">
        <v>0.6</v>
      </c>
      <c r="AA244" s="10">
        <v>-0.2</v>
      </c>
      <c r="AB244" s="10">
        <v>-0.1</v>
      </c>
    </row>
    <row r="245" spans="1:28" x14ac:dyDescent="0.2">
      <c r="A245" s="12">
        <v>39142</v>
      </c>
      <c r="B245" s="10">
        <v>86.9</v>
      </c>
      <c r="C245" s="10">
        <v>86.9</v>
      </c>
      <c r="D245" s="10">
        <v>85.5</v>
      </c>
      <c r="E245" s="10">
        <v>86.3</v>
      </c>
      <c r="F245" s="10">
        <v>86.8</v>
      </c>
      <c r="G245" s="10">
        <v>87.3</v>
      </c>
      <c r="H245" s="10">
        <v>86.3</v>
      </c>
      <c r="I245" s="10">
        <v>86.5</v>
      </c>
      <c r="J245" s="91">
        <v>86.6</v>
      </c>
      <c r="K245" s="10">
        <v>2.2000000000000002</v>
      </c>
      <c r="L245" s="10">
        <v>2.2000000000000002</v>
      </c>
      <c r="M245" s="10">
        <v>3</v>
      </c>
      <c r="N245" s="10">
        <v>1.9</v>
      </c>
      <c r="O245" s="10">
        <v>3.6</v>
      </c>
      <c r="P245" s="10">
        <v>2.2000000000000002</v>
      </c>
      <c r="Q245" s="10">
        <v>4.0999999999999996</v>
      </c>
      <c r="R245" s="10">
        <v>2.4</v>
      </c>
      <c r="S245" s="10">
        <v>2.5</v>
      </c>
      <c r="T245" s="10">
        <v>-0.1</v>
      </c>
      <c r="U245" s="10">
        <v>0.2</v>
      </c>
      <c r="V245" s="10">
        <v>0.5</v>
      </c>
      <c r="W245" s="10">
        <v>-0.2</v>
      </c>
      <c r="X245" s="10">
        <v>0.2</v>
      </c>
      <c r="Y245" s="10">
        <v>0.6</v>
      </c>
      <c r="Z245" s="10">
        <v>0</v>
      </c>
      <c r="AA245" s="10">
        <v>0.1</v>
      </c>
      <c r="AB245" s="10">
        <v>0</v>
      </c>
    </row>
    <row r="246" spans="1:28" x14ac:dyDescent="0.2">
      <c r="A246" s="12">
        <v>39234</v>
      </c>
      <c r="B246" s="10">
        <v>87.9</v>
      </c>
      <c r="C246" s="10">
        <v>87.9</v>
      </c>
      <c r="D246" s="10">
        <v>86.7</v>
      </c>
      <c r="E246" s="10">
        <v>87.3</v>
      </c>
      <c r="F246" s="10">
        <v>88</v>
      </c>
      <c r="G246" s="10">
        <v>88.4</v>
      </c>
      <c r="H246" s="10">
        <v>87.5</v>
      </c>
      <c r="I246" s="10">
        <v>87.7</v>
      </c>
      <c r="J246" s="91">
        <v>87.7</v>
      </c>
      <c r="K246" s="10">
        <v>1.7</v>
      </c>
      <c r="L246" s="10">
        <v>2</v>
      </c>
      <c r="M246" s="10">
        <v>2.6</v>
      </c>
      <c r="N246" s="10">
        <v>1.7</v>
      </c>
      <c r="O246" s="10">
        <v>3</v>
      </c>
      <c r="P246" s="10">
        <v>2.2999999999999998</v>
      </c>
      <c r="Q246" s="10">
        <v>3.7</v>
      </c>
      <c r="R246" s="10">
        <v>2</v>
      </c>
      <c r="S246" s="10">
        <v>2.1</v>
      </c>
      <c r="T246" s="10">
        <v>1.2</v>
      </c>
      <c r="U246" s="10">
        <v>1.2</v>
      </c>
      <c r="V246" s="10">
        <v>1.4</v>
      </c>
      <c r="W246" s="10">
        <v>1.2</v>
      </c>
      <c r="X246" s="10">
        <v>1.4</v>
      </c>
      <c r="Y246" s="10">
        <v>1.3</v>
      </c>
      <c r="Z246" s="10">
        <v>1.4</v>
      </c>
      <c r="AA246" s="10">
        <v>1.4</v>
      </c>
      <c r="AB246" s="10">
        <v>1.3</v>
      </c>
    </row>
    <row r="247" spans="1:28" x14ac:dyDescent="0.2">
      <c r="A247" s="12">
        <v>39326</v>
      </c>
      <c r="B247" s="10">
        <v>88.3</v>
      </c>
      <c r="C247" s="10">
        <v>88.6</v>
      </c>
      <c r="D247" s="10">
        <v>87.5</v>
      </c>
      <c r="E247" s="10">
        <v>88</v>
      </c>
      <c r="F247" s="10">
        <v>88.6</v>
      </c>
      <c r="G247" s="10">
        <v>88.6</v>
      </c>
      <c r="H247" s="10">
        <v>88.5</v>
      </c>
      <c r="I247" s="10">
        <v>88.4</v>
      </c>
      <c r="J247" s="91">
        <v>88.3</v>
      </c>
      <c r="K247" s="10">
        <v>1.3</v>
      </c>
      <c r="L247" s="10">
        <v>2.1</v>
      </c>
      <c r="M247" s="10">
        <v>2.7</v>
      </c>
      <c r="N247" s="10">
        <v>1.4</v>
      </c>
      <c r="O247" s="10">
        <v>2.7</v>
      </c>
      <c r="P247" s="10">
        <v>1.7</v>
      </c>
      <c r="Q247" s="10">
        <v>3.1</v>
      </c>
      <c r="R247" s="10">
        <v>2.1</v>
      </c>
      <c r="S247" s="10">
        <v>1.8</v>
      </c>
      <c r="T247" s="10">
        <v>0.5</v>
      </c>
      <c r="U247" s="10">
        <v>0.8</v>
      </c>
      <c r="V247" s="10">
        <v>0.9</v>
      </c>
      <c r="W247" s="10">
        <v>0.8</v>
      </c>
      <c r="X247" s="10">
        <v>0.7</v>
      </c>
      <c r="Y247" s="10">
        <v>0.2</v>
      </c>
      <c r="Z247" s="10">
        <v>1.1000000000000001</v>
      </c>
      <c r="AA247" s="10">
        <v>0.8</v>
      </c>
      <c r="AB247" s="10">
        <v>0.7</v>
      </c>
    </row>
    <row r="248" spans="1:28" x14ac:dyDescent="0.2">
      <c r="A248" s="12">
        <v>39417</v>
      </c>
      <c r="B248" s="10">
        <v>89.1</v>
      </c>
      <c r="C248" s="10">
        <v>89.5</v>
      </c>
      <c r="D248" s="10">
        <v>88.4</v>
      </c>
      <c r="E248" s="10">
        <v>88.9</v>
      </c>
      <c r="F248" s="10">
        <v>89.3</v>
      </c>
      <c r="G248" s="10">
        <v>89.4</v>
      </c>
      <c r="H248" s="10">
        <v>88.8</v>
      </c>
      <c r="I248" s="10">
        <v>89.2</v>
      </c>
      <c r="J248" s="91">
        <v>89.1</v>
      </c>
      <c r="K248" s="10">
        <v>2.4</v>
      </c>
      <c r="L248" s="10">
        <v>3.2</v>
      </c>
      <c r="M248" s="10">
        <v>3.9</v>
      </c>
      <c r="N248" s="10">
        <v>2.8</v>
      </c>
      <c r="O248" s="10">
        <v>3.1</v>
      </c>
      <c r="P248" s="10">
        <v>3</v>
      </c>
      <c r="Q248" s="10">
        <v>2.9</v>
      </c>
      <c r="R248" s="10">
        <v>3.2</v>
      </c>
      <c r="S248" s="10">
        <v>2.9</v>
      </c>
      <c r="T248" s="10">
        <v>0.9</v>
      </c>
      <c r="U248" s="10">
        <v>1</v>
      </c>
      <c r="V248" s="10">
        <v>1</v>
      </c>
      <c r="W248" s="10">
        <v>1</v>
      </c>
      <c r="X248" s="10">
        <v>0.8</v>
      </c>
      <c r="Y248" s="10">
        <v>0.9</v>
      </c>
      <c r="Z248" s="10">
        <v>0.3</v>
      </c>
      <c r="AA248" s="10">
        <v>0.9</v>
      </c>
      <c r="AB248" s="10">
        <v>0.9</v>
      </c>
    </row>
    <row r="249" spans="1:28" x14ac:dyDescent="0.2">
      <c r="A249" s="12">
        <v>39508</v>
      </c>
      <c r="B249" s="10">
        <v>90.3</v>
      </c>
      <c r="C249" s="10">
        <v>90.7</v>
      </c>
      <c r="D249" s="10">
        <v>89.6</v>
      </c>
      <c r="E249" s="10">
        <v>90.1</v>
      </c>
      <c r="F249" s="10">
        <v>90.5</v>
      </c>
      <c r="G249" s="10">
        <v>90.5</v>
      </c>
      <c r="H249" s="10">
        <v>89.6</v>
      </c>
      <c r="I249" s="10">
        <v>90.5</v>
      </c>
      <c r="J249" s="91">
        <v>90.3</v>
      </c>
      <c r="K249" s="10">
        <v>3.9</v>
      </c>
      <c r="L249" s="10">
        <v>4.4000000000000004</v>
      </c>
      <c r="M249" s="10">
        <v>4.8</v>
      </c>
      <c r="N249" s="10">
        <v>4.4000000000000004</v>
      </c>
      <c r="O249" s="10">
        <v>4.3</v>
      </c>
      <c r="P249" s="10">
        <v>3.7</v>
      </c>
      <c r="Q249" s="10">
        <v>3.8</v>
      </c>
      <c r="R249" s="10">
        <v>4.5999999999999996</v>
      </c>
      <c r="S249" s="10">
        <v>4.3</v>
      </c>
      <c r="T249" s="10">
        <v>1.3</v>
      </c>
      <c r="U249" s="10">
        <v>1.3</v>
      </c>
      <c r="V249" s="10">
        <v>1.4</v>
      </c>
      <c r="W249" s="10">
        <v>1.3</v>
      </c>
      <c r="X249" s="10">
        <v>1.3</v>
      </c>
      <c r="Y249" s="10">
        <v>1.2</v>
      </c>
      <c r="Z249" s="10">
        <v>0.9</v>
      </c>
      <c r="AA249" s="10">
        <v>1.5</v>
      </c>
      <c r="AB249" s="10">
        <v>1.3</v>
      </c>
    </row>
    <row r="250" spans="1:28" x14ac:dyDescent="0.2">
      <c r="A250" s="12">
        <v>39600</v>
      </c>
      <c r="B250" s="10">
        <v>91.7</v>
      </c>
      <c r="C250" s="10">
        <v>91.8</v>
      </c>
      <c r="D250" s="10">
        <v>91.1</v>
      </c>
      <c r="E250" s="10">
        <v>91.3</v>
      </c>
      <c r="F250" s="10">
        <v>92</v>
      </c>
      <c r="G250" s="10">
        <v>91.5</v>
      </c>
      <c r="H250" s="10">
        <v>90.9</v>
      </c>
      <c r="I250" s="10">
        <v>91.6</v>
      </c>
      <c r="J250" s="91">
        <v>91.6</v>
      </c>
      <c r="K250" s="10">
        <v>4.3</v>
      </c>
      <c r="L250" s="10">
        <v>4.4000000000000004</v>
      </c>
      <c r="M250" s="10">
        <v>5.0999999999999996</v>
      </c>
      <c r="N250" s="10">
        <v>4.5999999999999996</v>
      </c>
      <c r="O250" s="10">
        <v>4.5</v>
      </c>
      <c r="P250" s="10">
        <v>3.5</v>
      </c>
      <c r="Q250" s="10">
        <v>3.9</v>
      </c>
      <c r="R250" s="10">
        <v>4.4000000000000004</v>
      </c>
      <c r="S250" s="10">
        <v>4.4000000000000004</v>
      </c>
      <c r="T250" s="10">
        <v>1.6</v>
      </c>
      <c r="U250" s="10">
        <v>1.2</v>
      </c>
      <c r="V250" s="10">
        <v>1.7</v>
      </c>
      <c r="W250" s="10">
        <v>1.3</v>
      </c>
      <c r="X250" s="10">
        <v>1.7</v>
      </c>
      <c r="Y250" s="10">
        <v>1.1000000000000001</v>
      </c>
      <c r="Z250" s="10">
        <v>1.5</v>
      </c>
      <c r="AA250" s="10">
        <v>1.2</v>
      </c>
      <c r="AB250" s="10">
        <v>1.4</v>
      </c>
    </row>
    <row r="251" spans="1:28" x14ac:dyDescent="0.2">
      <c r="A251" s="12">
        <v>39692</v>
      </c>
      <c r="B251" s="10">
        <v>92.7</v>
      </c>
      <c r="C251" s="10">
        <v>92.9</v>
      </c>
      <c r="D251" s="10">
        <v>92.4</v>
      </c>
      <c r="E251" s="10">
        <v>92.5</v>
      </c>
      <c r="F251" s="10">
        <v>92.9</v>
      </c>
      <c r="G251" s="10">
        <v>92.5</v>
      </c>
      <c r="H251" s="10">
        <v>92.5</v>
      </c>
      <c r="I251" s="10">
        <v>93</v>
      </c>
      <c r="J251" s="91">
        <v>92.7</v>
      </c>
      <c r="K251" s="10">
        <v>5</v>
      </c>
      <c r="L251" s="10">
        <v>4.9000000000000004</v>
      </c>
      <c r="M251" s="10">
        <v>5.6</v>
      </c>
      <c r="N251" s="10">
        <v>5.0999999999999996</v>
      </c>
      <c r="O251" s="10">
        <v>4.9000000000000004</v>
      </c>
      <c r="P251" s="10">
        <v>4.4000000000000004</v>
      </c>
      <c r="Q251" s="10">
        <v>4.5</v>
      </c>
      <c r="R251" s="10">
        <v>5.2</v>
      </c>
      <c r="S251" s="10">
        <v>5</v>
      </c>
      <c r="T251" s="10">
        <v>1.1000000000000001</v>
      </c>
      <c r="U251" s="10">
        <v>1.2</v>
      </c>
      <c r="V251" s="10">
        <v>1.4</v>
      </c>
      <c r="W251" s="10">
        <v>1.3</v>
      </c>
      <c r="X251" s="10">
        <v>1</v>
      </c>
      <c r="Y251" s="10">
        <v>1.1000000000000001</v>
      </c>
      <c r="Z251" s="10">
        <v>1.8</v>
      </c>
      <c r="AA251" s="10">
        <v>1.5</v>
      </c>
      <c r="AB251" s="10">
        <v>1.2</v>
      </c>
    </row>
    <row r="252" spans="1:28" x14ac:dyDescent="0.2">
      <c r="A252" s="12">
        <v>39783</v>
      </c>
      <c r="B252" s="10">
        <v>92.4</v>
      </c>
      <c r="C252" s="10">
        <v>92.3</v>
      </c>
      <c r="D252" s="10">
        <v>92.2</v>
      </c>
      <c r="E252" s="10">
        <v>92.2</v>
      </c>
      <c r="F252" s="10">
        <v>92.6</v>
      </c>
      <c r="G252" s="10">
        <v>92.3</v>
      </c>
      <c r="H252" s="10">
        <v>92.1</v>
      </c>
      <c r="I252" s="10">
        <v>92.6</v>
      </c>
      <c r="J252" s="91">
        <v>92.4</v>
      </c>
      <c r="K252" s="10">
        <v>3.7</v>
      </c>
      <c r="L252" s="10">
        <v>3.1</v>
      </c>
      <c r="M252" s="10">
        <v>4.3</v>
      </c>
      <c r="N252" s="10">
        <v>3.7</v>
      </c>
      <c r="O252" s="10">
        <v>3.7</v>
      </c>
      <c r="P252" s="10">
        <v>3.2</v>
      </c>
      <c r="Q252" s="10">
        <v>3.7</v>
      </c>
      <c r="R252" s="10">
        <v>3.8</v>
      </c>
      <c r="S252" s="10">
        <v>3.7</v>
      </c>
      <c r="T252" s="10">
        <v>-0.3</v>
      </c>
      <c r="U252" s="10">
        <v>-0.6</v>
      </c>
      <c r="V252" s="10">
        <v>-0.2</v>
      </c>
      <c r="W252" s="10">
        <v>-0.3</v>
      </c>
      <c r="X252" s="10">
        <v>-0.3</v>
      </c>
      <c r="Y252" s="10">
        <v>-0.2</v>
      </c>
      <c r="Z252" s="10">
        <v>-0.4</v>
      </c>
      <c r="AA252" s="10">
        <v>-0.4</v>
      </c>
      <c r="AB252" s="10">
        <v>-0.3</v>
      </c>
    </row>
    <row r="253" spans="1:28" x14ac:dyDescent="0.2">
      <c r="A253" s="12">
        <v>39873</v>
      </c>
      <c r="B253" s="10">
        <v>92.5</v>
      </c>
      <c r="C253" s="10">
        <v>92.6</v>
      </c>
      <c r="D253" s="10">
        <v>92.4</v>
      </c>
      <c r="E253" s="10">
        <v>92.2</v>
      </c>
      <c r="F253" s="10">
        <v>92.5</v>
      </c>
      <c r="G253" s="10">
        <v>92.5</v>
      </c>
      <c r="H253" s="10">
        <v>92.2</v>
      </c>
      <c r="I253" s="10">
        <v>92.9</v>
      </c>
      <c r="J253" s="91">
        <v>92.5</v>
      </c>
      <c r="K253" s="10">
        <v>2.4</v>
      </c>
      <c r="L253" s="10">
        <v>2.1</v>
      </c>
      <c r="M253" s="10">
        <v>3.1</v>
      </c>
      <c r="N253" s="10">
        <v>2.2999999999999998</v>
      </c>
      <c r="O253" s="10">
        <v>2.2000000000000002</v>
      </c>
      <c r="P253" s="10">
        <v>2.2000000000000002</v>
      </c>
      <c r="Q253" s="10">
        <v>2.9</v>
      </c>
      <c r="R253" s="10">
        <v>2.7</v>
      </c>
      <c r="S253" s="10">
        <v>2.4</v>
      </c>
      <c r="T253" s="10">
        <v>0.1</v>
      </c>
      <c r="U253" s="10">
        <v>0.3</v>
      </c>
      <c r="V253" s="10">
        <v>0.2</v>
      </c>
      <c r="W253" s="10">
        <v>0</v>
      </c>
      <c r="X253" s="10">
        <v>-0.1</v>
      </c>
      <c r="Y253" s="10">
        <v>0.2</v>
      </c>
      <c r="Z253" s="10">
        <v>0.1</v>
      </c>
      <c r="AA253" s="10">
        <v>0.3</v>
      </c>
      <c r="AB253" s="10">
        <v>0.1</v>
      </c>
    </row>
    <row r="254" spans="1:28" x14ac:dyDescent="0.2">
      <c r="A254" s="12">
        <v>39965</v>
      </c>
      <c r="B254" s="10">
        <v>92.9</v>
      </c>
      <c r="C254" s="10">
        <v>92.9</v>
      </c>
      <c r="D254" s="10">
        <v>92.9</v>
      </c>
      <c r="E254" s="10">
        <v>92.7</v>
      </c>
      <c r="F254" s="10">
        <v>93.3</v>
      </c>
      <c r="G254" s="10">
        <v>93</v>
      </c>
      <c r="H254" s="10">
        <v>93.2</v>
      </c>
      <c r="I254" s="10">
        <v>93.5</v>
      </c>
      <c r="J254" s="91">
        <v>92.9</v>
      </c>
      <c r="K254" s="10">
        <v>1.3</v>
      </c>
      <c r="L254" s="10">
        <v>1.2</v>
      </c>
      <c r="M254" s="10">
        <v>2</v>
      </c>
      <c r="N254" s="10">
        <v>1.5</v>
      </c>
      <c r="O254" s="10">
        <v>1.4</v>
      </c>
      <c r="P254" s="10">
        <v>1.6</v>
      </c>
      <c r="Q254" s="10">
        <v>2.5</v>
      </c>
      <c r="R254" s="10">
        <v>2.1</v>
      </c>
      <c r="S254" s="10">
        <v>1.4</v>
      </c>
      <c r="T254" s="10">
        <v>0.4</v>
      </c>
      <c r="U254" s="10">
        <v>0.3</v>
      </c>
      <c r="V254" s="10">
        <v>0.5</v>
      </c>
      <c r="W254" s="10">
        <v>0.5</v>
      </c>
      <c r="X254" s="10">
        <v>0.9</v>
      </c>
      <c r="Y254" s="10">
        <v>0.5</v>
      </c>
      <c r="Z254" s="10">
        <v>1.1000000000000001</v>
      </c>
      <c r="AA254" s="10">
        <v>0.6</v>
      </c>
      <c r="AB254" s="10">
        <v>0.4</v>
      </c>
    </row>
    <row r="255" spans="1:28" x14ac:dyDescent="0.2">
      <c r="A255" s="12">
        <v>40057</v>
      </c>
      <c r="B255" s="10">
        <v>93.9</v>
      </c>
      <c r="C255" s="10">
        <v>93.4</v>
      </c>
      <c r="D255" s="10">
        <v>94.2</v>
      </c>
      <c r="E255" s="10">
        <v>93.7</v>
      </c>
      <c r="F255" s="10">
        <v>94</v>
      </c>
      <c r="G255" s="10">
        <v>94.1</v>
      </c>
      <c r="H255" s="10">
        <v>95</v>
      </c>
      <c r="I255" s="10">
        <v>94.3</v>
      </c>
      <c r="J255" s="91">
        <v>93.8</v>
      </c>
      <c r="K255" s="10">
        <v>1.3</v>
      </c>
      <c r="L255" s="10">
        <v>0.5</v>
      </c>
      <c r="M255" s="10">
        <v>1.9</v>
      </c>
      <c r="N255" s="10">
        <v>1.3</v>
      </c>
      <c r="O255" s="10">
        <v>1.2</v>
      </c>
      <c r="P255" s="10">
        <v>1.7</v>
      </c>
      <c r="Q255" s="10">
        <v>2.7</v>
      </c>
      <c r="R255" s="10">
        <v>1.4</v>
      </c>
      <c r="S255" s="10">
        <v>1.2</v>
      </c>
      <c r="T255" s="10">
        <v>1.1000000000000001</v>
      </c>
      <c r="U255" s="10">
        <v>0.5</v>
      </c>
      <c r="V255" s="10">
        <v>1.4</v>
      </c>
      <c r="W255" s="10">
        <v>1.1000000000000001</v>
      </c>
      <c r="X255" s="10">
        <v>0.8</v>
      </c>
      <c r="Y255" s="10">
        <v>1.2</v>
      </c>
      <c r="Z255" s="10">
        <v>1.9</v>
      </c>
      <c r="AA255" s="10">
        <v>0.9</v>
      </c>
      <c r="AB255" s="10">
        <v>1</v>
      </c>
    </row>
    <row r="256" spans="1:28" x14ac:dyDescent="0.2">
      <c r="A256" s="12">
        <v>40148</v>
      </c>
      <c r="B256" s="10">
        <v>94.4</v>
      </c>
      <c r="C256" s="10">
        <v>94</v>
      </c>
      <c r="D256" s="10">
        <v>94.5</v>
      </c>
      <c r="E256" s="10">
        <v>94.1</v>
      </c>
      <c r="F256" s="10">
        <v>94.5</v>
      </c>
      <c r="G256" s="10">
        <v>94.7</v>
      </c>
      <c r="H256" s="10">
        <v>94.9</v>
      </c>
      <c r="I256" s="10">
        <v>94.7</v>
      </c>
      <c r="J256" s="91">
        <v>94.3</v>
      </c>
      <c r="K256" s="10">
        <v>2.2000000000000002</v>
      </c>
      <c r="L256" s="10">
        <v>1.8</v>
      </c>
      <c r="M256" s="10">
        <v>2.5</v>
      </c>
      <c r="N256" s="10">
        <v>2.1</v>
      </c>
      <c r="O256" s="10">
        <v>2.1</v>
      </c>
      <c r="P256" s="10">
        <v>2.6</v>
      </c>
      <c r="Q256" s="10">
        <v>3</v>
      </c>
      <c r="R256" s="10">
        <v>2.2999999999999998</v>
      </c>
      <c r="S256" s="10">
        <v>2.1</v>
      </c>
      <c r="T256" s="10">
        <v>0.5</v>
      </c>
      <c r="U256" s="10">
        <v>0.6</v>
      </c>
      <c r="V256" s="10">
        <v>0.3</v>
      </c>
      <c r="W256" s="10">
        <v>0.4</v>
      </c>
      <c r="X256" s="10">
        <v>0.5</v>
      </c>
      <c r="Y256" s="10">
        <v>0.6</v>
      </c>
      <c r="Z256" s="10">
        <v>-0.1</v>
      </c>
      <c r="AA256" s="10">
        <v>0.4</v>
      </c>
      <c r="AB256" s="10">
        <v>0.5</v>
      </c>
    </row>
    <row r="257" spans="1:28" x14ac:dyDescent="0.2">
      <c r="A257" s="12">
        <v>40238</v>
      </c>
      <c r="B257" s="10">
        <v>95.2</v>
      </c>
      <c r="C257" s="10">
        <v>95.2</v>
      </c>
      <c r="D257" s="10">
        <v>95.2</v>
      </c>
      <c r="E257" s="10">
        <v>94.6</v>
      </c>
      <c r="F257" s="10">
        <v>95.6</v>
      </c>
      <c r="G257" s="10">
        <v>95.4</v>
      </c>
      <c r="H257" s="10">
        <v>95.4</v>
      </c>
      <c r="I257" s="10">
        <v>95.3</v>
      </c>
      <c r="J257" s="91">
        <v>95.2</v>
      </c>
      <c r="K257" s="10">
        <v>2.9</v>
      </c>
      <c r="L257" s="10">
        <v>2.8</v>
      </c>
      <c r="M257" s="10">
        <v>3</v>
      </c>
      <c r="N257" s="10">
        <v>2.6</v>
      </c>
      <c r="O257" s="10">
        <v>3.4</v>
      </c>
      <c r="P257" s="10">
        <v>3.1</v>
      </c>
      <c r="Q257" s="10">
        <v>3.5</v>
      </c>
      <c r="R257" s="10">
        <v>2.6</v>
      </c>
      <c r="S257" s="10">
        <v>2.9</v>
      </c>
      <c r="T257" s="10">
        <v>0.8</v>
      </c>
      <c r="U257" s="10">
        <v>1.3</v>
      </c>
      <c r="V257" s="10">
        <v>0.7</v>
      </c>
      <c r="W257" s="10">
        <v>0.5</v>
      </c>
      <c r="X257" s="10">
        <v>1.2</v>
      </c>
      <c r="Y257" s="10">
        <v>0.7</v>
      </c>
      <c r="Z257" s="10">
        <v>0.5</v>
      </c>
      <c r="AA257" s="10">
        <v>0.6</v>
      </c>
      <c r="AB257" s="10">
        <v>1</v>
      </c>
    </row>
    <row r="258" spans="1:28" x14ac:dyDescent="0.2">
      <c r="A258" s="12">
        <v>40330</v>
      </c>
      <c r="B258" s="10">
        <v>95.6</v>
      </c>
      <c r="C258" s="10">
        <v>95.8</v>
      </c>
      <c r="D258" s="10">
        <v>95.9</v>
      </c>
      <c r="E258" s="10">
        <v>95.3</v>
      </c>
      <c r="F258" s="10">
        <v>96.5</v>
      </c>
      <c r="G258" s="10">
        <v>95.8</v>
      </c>
      <c r="H258" s="10">
        <v>96.2</v>
      </c>
      <c r="I258" s="10">
        <v>95.6</v>
      </c>
      <c r="J258" s="91">
        <v>95.8</v>
      </c>
      <c r="K258" s="10">
        <v>2.9</v>
      </c>
      <c r="L258" s="10">
        <v>3.1</v>
      </c>
      <c r="M258" s="10">
        <v>3.2</v>
      </c>
      <c r="N258" s="10">
        <v>2.8</v>
      </c>
      <c r="O258" s="10">
        <v>3.4</v>
      </c>
      <c r="P258" s="10">
        <v>3</v>
      </c>
      <c r="Q258" s="10">
        <v>3.2</v>
      </c>
      <c r="R258" s="10">
        <v>2.2000000000000002</v>
      </c>
      <c r="S258" s="10">
        <v>3.1</v>
      </c>
      <c r="T258" s="10">
        <v>0.4</v>
      </c>
      <c r="U258" s="10">
        <v>0.6</v>
      </c>
      <c r="V258" s="10">
        <v>0.7</v>
      </c>
      <c r="W258" s="10">
        <v>0.7</v>
      </c>
      <c r="X258" s="10">
        <v>0.9</v>
      </c>
      <c r="Y258" s="10">
        <v>0.4</v>
      </c>
      <c r="Z258" s="10">
        <v>0.8</v>
      </c>
      <c r="AA258" s="10">
        <v>0.3</v>
      </c>
      <c r="AB258" s="10">
        <v>0.6</v>
      </c>
    </row>
    <row r="259" spans="1:28" x14ac:dyDescent="0.2">
      <c r="A259" s="12">
        <v>40422</v>
      </c>
      <c r="B259" s="10">
        <v>96.3</v>
      </c>
      <c r="C259" s="10">
        <v>96.3</v>
      </c>
      <c r="D259" s="10">
        <v>96.9</v>
      </c>
      <c r="E259" s="10">
        <v>96.2</v>
      </c>
      <c r="F259" s="10">
        <v>96.9</v>
      </c>
      <c r="G259" s="10">
        <v>96.8</v>
      </c>
      <c r="H259" s="10">
        <v>97.2</v>
      </c>
      <c r="I259" s="10">
        <v>96.3</v>
      </c>
      <c r="J259" s="91">
        <v>96.5</v>
      </c>
      <c r="K259" s="10">
        <v>2.6</v>
      </c>
      <c r="L259" s="10">
        <v>3.1</v>
      </c>
      <c r="M259" s="10">
        <v>2.9</v>
      </c>
      <c r="N259" s="10">
        <v>2.7</v>
      </c>
      <c r="O259" s="10">
        <v>3.1</v>
      </c>
      <c r="P259" s="10">
        <v>2.9</v>
      </c>
      <c r="Q259" s="10">
        <v>2.2999999999999998</v>
      </c>
      <c r="R259" s="10">
        <v>2.1</v>
      </c>
      <c r="S259" s="10">
        <v>2.9</v>
      </c>
      <c r="T259" s="10">
        <v>0.7</v>
      </c>
      <c r="U259" s="10">
        <v>0.5</v>
      </c>
      <c r="V259" s="10">
        <v>1</v>
      </c>
      <c r="W259" s="10">
        <v>0.9</v>
      </c>
      <c r="X259" s="10">
        <v>0.4</v>
      </c>
      <c r="Y259" s="10">
        <v>1</v>
      </c>
      <c r="Z259" s="10">
        <v>1</v>
      </c>
      <c r="AA259" s="10">
        <v>0.7</v>
      </c>
      <c r="AB259" s="10">
        <v>0.7</v>
      </c>
    </row>
    <row r="260" spans="1:28" x14ac:dyDescent="0.2">
      <c r="A260" s="12">
        <v>40513</v>
      </c>
      <c r="B260" s="10">
        <v>96.7</v>
      </c>
      <c r="C260" s="10">
        <v>96.9</v>
      </c>
      <c r="D260" s="10">
        <v>97.4</v>
      </c>
      <c r="E260" s="10">
        <v>96.5</v>
      </c>
      <c r="F260" s="10">
        <v>97</v>
      </c>
      <c r="G260" s="10">
        <v>96.9</v>
      </c>
      <c r="H260" s="10">
        <v>97.1</v>
      </c>
      <c r="I260" s="10">
        <v>96.7</v>
      </c>
      <c r="J260" s="91">
        <v>96.9</v>
      </c>
      <c r="K260" s="10">
        <v>2.4</v>
      </c>
      <c r="L260" s="10">
        <v>3.1</v>
      </c>
      <c r="M260" s="10">
        <v>3.1</v>
      </c>
      <c r="N260" s="10">
        <v>2.6</v>
      </c>
      <c r="O260" s="10">
        <v>2.6</v>
      </c>
      <c r="P260" s="10">
        <v>2.2999999999999998</v>
      </c>
      <c r="Q260" s="10">
        <v>2.2999999999999998</v>
      </c>
      <c r="R260" s="10">
        <v>2.1</v>
      </c>
      <c r="S260" s="10">
        <v>2.8</v>
      </c>
      <c r="T260" s="10">
        <v>0.4</v>
      </c>
      <c r="U260" s="10">
        <v>0.6</v>
      </c>
      <c r="V260" s="10">
        <v>0.5</v>
      </c>
      <c r="W260" s="10">
        <v>0.3</v>
      </c>
      <c r="X260" s="10">
        <v>0.1</v>
      </c>
      <c r="Y260" s="10">
        <v>0.1</v>
      </c>
      <c r="Z260" s="10">
        <v>-0.1</v>
      </c>
      <c r="AA260" s="10">
        <v>0.4</v>
      </c>
      <c r="AB260" s="10">
        <v>0.4</v>
      </c>
    </row>
    <row r="261" spans="1:28" x14ac:dyDescent="0.2">
      <c r="A261" s="12">
        <v>40603</v>
      </c>
      <c r="B261" s="10">
        <v>98.2</v>
      </c>
      <c r="C261" s="10">
        <v>98.5</v>
      </c>
      <c r="D261" s="10">
        <v>98.6</v>
      </c>
      <c r="E261" s="10">
        <v>98.1</v>
      </c>
      <c r="F261" s="10">
        <v>98.1</v>
      </c>
      <c r="G261" s="10">
        <v>98.2</v>
      </c>
      <c r="H261" s="10">
        <v>98.2</v>
      </c>
      <c r="I261" s="10">
        <v>98.1</v>
      </c>
      <c r="J261" s="91">
        <v>98.3</v>
      </c>
      <c r="K261" s="10">
        <v>3.2</v>
      </c>
      <c r="L261" s="10">
        <v>3.5</v>
      </c>
      <c r="M261" s="10">
        <v>3.6</v>
      </c>
      <c r="N261" s="10">
        <v>3.7</v>
      </c>
      <c r="O261" s="10">
        <v>2.6</v>
      </c>
      <c r="P261" s="10">
        <v>2.9</v>
      </c>
      <c r="Q261" s="10">
        <v>2.9</v>
      </c>
      <c r="R261" s="10">
        <v>2.9</v>
      </c>
      <c r="S261" s="10">
        <v>3.3</v>
      </c>
      <c r="T261" s="10">
        <v>1.6</v>
      </c>
      <c r="U261" s="10">
        <v>1.7</v>
      </c>
      <c r="V261" s="10">
        <v>1.2</v>
      </c>
      <c r="W261" s="10">
        <v>1.7</v>
      </c>
      <c r="X261" s="10">
        <v>1.1000000000000001</v>
      </c>
      <c r="Y261" s="10">
        <v>1.3</v>
      </c>
      <c r="Z261" s="10">
        <v>1.1000000000000001</v>
      </c>
      <c r="AA261" s="10">
        <v>1.4</v>
      </c>
      <c r="AB261" s="10">
        <v>1.4</v>
      </c>
    </row>
    <row r="262" spans="1:28" x14ac:dyDescent="0.2">
      <c r="A262" s="12">
        <v>40695</v>
      </c>
      <c r="B262" s="10">
        <v>99.2</v>
      </c>
      <c r="C262" s="10">
        <v>99.2</v>
      </c>
      <c r="D262" s="10">
        <v>99.6</v>
      </c>
      <c r="E262" s="10">
        <v>99</v>
      </c>
      <c r="F262" s="10">
        <v>99.4</v>
      </c>
      <c r="G262" s="10">
        <v>99.1</v>
      </c>
      <c r="H262" s="10">
        <v>99.2</v>
      </c>
      <c r="I262" s="10">
        <v>99.2</v>
      </c>
      <c r="J262" s="91">
        <v>99.2</v>
      </c>
      <c r="K262" s="10">
        <v>3.8</v>
      </c>
      <c r="L262" s="10">
        <v>3.5</v>
      </c>
      <c r="M262" s="10">
        <v>3.9</v>
      </c>
      <c r="N262" s="10">
        <v>3.9</v>
      </c>
      <c r="O262" s="10">
        <v>3</v>
      </c>
      <c r="P262" s="10">
        <v>3.4</v>
      </c>
      <c r="Q262" s="10">
        <v>3.1</v>
      </c>
      <c r="R262" s="10">
        <v>3.8</v>
      </c>
      <c r="S262" s="10">
        <v>3.5</v>
      </c>
      <c r="T262" s="10">
        <v>1</v>
      </c>
      <c r="U262" s="10">
        <v>0.7</v>
      </c>
      <c r="V262" s="10">
        <v>1</v>
      </c>
      <c r="W262" s="10">
        <v>0.9</v>
      </c>
      <c r="X262" s="10">
        <v>1.3</v>
      </c>
      <c r="Y262" s="10">
        <v>0.9</v>
      </c>
      <c r="Z262" s="10">
        <v>1</v>
      </c>
      <c r="AA262" s="10">
        <v>1.1000000000000001</v>
      </c>
      <c r="AB262" s="10">
        <v>0.9</v>
      </c>
    </row>
    <row r="263" spans="1:28" x14ac:dyDescent="0.2">
      <c r="A263" s="12">
        <v>40787</v>
      </c>
      <c r="B263" s="10">
        <v>99.9</v>
      </c>
      <c r="C263" s="10">
        <v>99.8</v>
      </c>
      <c r="D263" s="10">
        <v>99.9</v>
      </c>
      <c r="E263" s="10">
        <v>100</v>
      </c>
      <c r="F263" s="10">
        <v>99.6</v>
      </c>
      <c r="G263" s="10">
        <v>99.9</v>
      </c>
      <c r="H263" s="10">
        <v>99.9</v>
      </c>
      <c r="I263" s="10">
        <v>99.8</v>
      </c>
      <c r="J263" s="91">
        <v>99.8</v>
      </c>
      <c r="K263" s="10">
        <v>3.7</v>
      </c>
      <c r="L263" s="10">
        <v>3.6</v>
      </c>
      <c r="M263" s="10">
        <v>3.1</v>
      </c>
      <c r="N263" s="10">
        <v>4</v>
      </c>
      <c r="O263" s="10">
        <v>2.8</v>
      </c>
      <c r="P263" s="10">
        <v>3.2</v>
      </c>
      <c r="Q263" s="10">
        <v>2.8</v>
      </c>
      <c r="R263" s="10">
        <v>3.6</v>
      </c>
      <c r="S263" s="10">
        <v>3.4</v>
      </c>
      <c r="T263" s="10">
        <v>0.7</v>
      </c>
      <c r="U263" s="10">
        <v>0.6</v>
      </c>
      <c r="V263" s="10">
        <v>0.3</v>
      </c>
      <c r="W263" s="10">
        <v>1</v>
      </c>
      <c r="X263" s="10">
        <v>0.2</v>
      </c>
      <c r="Y263" s="10">
        <v>0.8</v>
      </c>
      <c r="Z263" s="10">
        <v>0.7</v>
      </c>
      <c r="AA263" s="10">
        <v>0.6</v>
      </c>
      <c r="AB263" s="10">
        <v>0.6</v>
      </c>
    </row>
    <row r="264" spans="1:28" x14ac:dyDescent="0.2">
      <c r="A264" s="12">
        <v>40878</v>
      </c>
      <c r="B264" s="10">
        <v>99.8</v>
      </c>
      <c r="C264" s="10">
        <v>99.9</v>
      </c>
      <c r="D264" s="10">
        <v>99.7</v>
      </c>
      <c r="E264" s="10">
        <v>100</v>
      </c>
      <c r="F264" s="10">
        <v>99.8</v>
      </c>
      <c r="G264" s="10">
        <v>100</v>
      </c>
      <c r="H264" s="10">
        <v>99.5</v>
      </c>
      <c r="I264" s="10">
        <v>100.1</v>
      </c>
      <c r="J264" s="91">
        <v>99.8</v>
      </c>
      <c r="K264" s="10">
        <v>3.2</v>
      </c>
      <c r="L264" s="10">
        <v>3.1</v>
      </c>
      <c r="M264" s="10">
        <v>2.4</v>
      </c>
      <c r="N264" s="10">
        <v>3.6</v>
      </c>
      <c r="O264" s="10">
        <v>2.9</v>
      </c>
      <c r="P264" s="10">
        <v>3.2</v>
      </c>
      <c r="Q264" s="10">
        <v>2.5</v>
      </c>
      <c r="R264" s="10">
        <v>3.5</v>
      </c>
      <c r="S264" s="10">
        <v>3</v>
      </c>
      <c r="T264" s="10">
        <v>-0.1</v>
      </c>
      <c r="U264" s="10">
        <v>0.1</v>
      </c>
      <c r="V264" s="10">
        <v>-0.2</v>
      </c>
      <c r="W264" s="10">
        <v>0</v>
      </c>
      <c r="X264" s="10">
        <v>0.2</v>
      </c>
      <c r="Y264" s="10">
        <v>0.1</v>
      </c>
      <c r="Z264" s="10">
        <v>-0.4</v>
      </c>
      <c r="AA264" s="10">
        <v>0.3</v>
      </c>
      <c r="AB264" s="10">
        <v>0</v>
      </c>
    </row>
    <row r="265" spans="1:28" x14ac:dyDescent="0.2">
      <c r="A265" s="12">
        <v>40969</v>
      </c>
      <c r="B265" s="10">
        <v>99.9</v>
      </c>
      <c r="C265" s="10">
        <v>99.9</v>
      </c>
      <c r="D265" s="10">
        <v>99.9</v>
      </c>
      <c r="E265" s="10">
        <v>99.9</v>
      </c>
      <c r="F265" s="10">
        <v>100</v>
      </c>
      <c r="G265" s="10">
        <v>100.3</v>
      </c>
      <c r="H265" s="10">
        <v>99.9</v>
      </c>
      <c r="I265" s="10">
        <v>99.7</v>
      </c>
      <c r="J265" s="91">
        <v>99.9</v>
      </c>
      <c r="K265" s="10">
        <v>1.7</v>
      </c>
      <c r="L265" s="10">
        <v>1.4</v>
      </c>
      <c r="M265" s="10">
        <v>1.3</v>
      </c>
      <c r="N265" s="10">
        <v>1.8</v>
      </c>
      <c r="O265" s="10">
        <v>1.9</v>
      </c>
      <c r="P265" s="10">
        <v>2.1</v>
      </c>
      <c r="Q265" s="10">
        <v>1.7</v>
      </c>
      <c r="R265" s="10">
        <v>1.6</v>
      </c>
      <c r="S265" s="10">
        <v>1.6</v>
      </c>
      <c r="T265" s="10">
        <v>0.1</v>
      </c>
      <c r="U265" s="10">
        <v>0</v>
      </c>
      <c r="V265" s="10">
        <v>0.2</v>
      </c>
      <c r="W265" s="10">
        <v>-0.1</v>
      </c>
      <c r="X265" s="10">
        <v>0.2</v>
      </c>
      <c r="Y265" s="10">
        <v>0.3</v>
      </c>
      <c r="Z265" s="10">
        <v>0.4</v>
      </c>
      <c r="AA265" s="10">
        <v>-0.4</v>
      </c>
      <c r="AB265" s="10">
        <v>0.1</v>
      </c>
    </row>
    <row r="266" spans="1:28" x14ac:dyDescent="0.2">
      <c r="A266" s="12">
        <v>41061</v>
      </c>
      <c r="B266" s="10">
        <v>100.5</v>
      </c>
      <c r="C266" s="10">
        <v>100.4</v>
      </c>
      <c r="D266" s="10">
        <v>100.5</v>
      </c>
      <c r="E266" s="10">
        <v>100.2</v>
      </c>
      <c r="F266" s="10">
        <v>100.5</v>
      </c>
      <c r="G266" s="10">
        <v>99.9</v>
      </c>
      <c r="H266" s="10">
        <v>100.7</v>
      </c>
      <c r="I266" s="10">
        <v>100.3</v>
      </c>
      <c r="J266" s="91">
        <v>100.4</v>
      </c>
      <c r="K266" s="10">
        <v>1.3</v>
      </c>
      <c r="L266" s="10">
        <v>1.2</v>
      </c>
      <c r="M266" s="10">
        <v>0.9</v>
      </c>
      <c r="N266" s="10">
        <v>1.2</v>
      </c>
      <c r="O266" s="10">
        <v>1.1000000000000001</v>
      </c>
      <c r="P266" s="10">
        <v>0.8</v>
      </c>
      <c r="Q266" s="10">
        <v>1.5</v>
      </c>
      <c r="R266" s="10">
        <v>1.1000000000000001</v>
      </c>
      <c r="S266" s="10">
        <v>1.2</v>
      </c>
      <c r="T266" s="10">
        <v>0.6</v>
      </c>
      <c r="U266" s="10">
        <v>0.5</v>
      </c>
      <c r="V266" s="10">
        <v>0.6</v>
      </c>
      <c r="W266" s="10">
        <v>0.3</v>
      </c>
      <c r="X266" s="10">
        <v>0.5</v>
      </c>
      <c r="Y266" s="10">
        <v>-0.4</v>
      </c>
      <c r="Z266" s="10">
        <v>0.8</v>
      </c>
      <c r="AA266" s="10">
        <v>0.6</v>
      </c>
      <c r="AB266" s="10">
        <v>0.5</v>
      </c>
    </row>
    <row r="267" spans="1:28" x14ac:dyDescent="0.2">
      <c r="A267" s="12">
        <v>41153</v>
      </c>
      <c r="B267" s="10">
        <v>102.2</v>
      </c>
      <c r="C267" s="10">
        <v>101.6</v>
      </c>
      <c r="D267" s="10">
        <v>101.6</v>
      </c>
      <c r="E267" s="10">
        <v>101.7</v>
      </c>
      <c r="F267" s="10">
        <v>101.6</v>
      </c>
      <c r="G267" s="10">
        <v>100.6</v>
      </c>
      <c r="H267" s="10">
        <v>102</v>
      </c>
      <c r="I267" s="10">
        <v>101.4</v>
      </c>
      <c r="J267" s="91">
        <v>101.8</v>
      </c>
      <c r="K267" s="10">
        <v>2.2999999999999998</v>
      </c>
      <c r="L267" s="10">
        <v>1.8</v>
      </c>
      <c r="M267" s="10">
        <v>1.7</v>
      </c>
      <c r="N267" s="10">
        <v>1.7</v>
      </c>
      <c r="O267" s="10">
        <v>2</v>
      </c>
      <c r="P267" s="10">
        <v>0.7</v>
      </c>
      <c r="Q267" s="10">
        <v>2.1</v>
      </c>
      <c r="R267" s="10">
        <v>1.6</v>
      </c>
      <c r="S267" s="10">
        <v>2</v>
      </c>
      <c r="T267" s="10">
        <v>1.7</v>
      </c>
      <c r="U267" s="10">
        <v>1.2</v>
      </c>
      <c r="V267" s="10">
        <v>1.1000000000000001</v>
      </c>
      <c r="W267" s="10">
        <v>1.5</v>
      </c>
      <c r="X267" s="10">
        <v>1.1000000000000001</v>
      </c>
      <c r="Y267" s="10">
        <v>0.7</v>
      </c>
      <c r="Z267" s="10">
        <v>1.3</v>
      </c>
      <c r="AA267" s="10">
        <v>1.1000000000000001</v>
      </c>
      <c r="AB267" s="10">
        <v>1.4</v>
      </c>
    </row>
    <row r="268" spans="1:28" x14ac:dyDescent="0.2">
      <c r="A268" s="12">
        <v>41244</v>
      </c>
      <c r="B268" s="10">
        <v>102.3</v>
      </c>
      <c r="C268" s="10">
        <v>102</v>
      </c>
      <c r="D268" s="10">
        <v>101.9</v>
      </c>
      <c r="E268" s="10">
        <v>102.1</v>
      </c>
      <c r="F268" s="10">
        <v>101.9</v>
      </c>
      <c r="G268" s="10">
        <v>101</v>
      </c>
      <c r="H268" s="10">
        <v>102</v>
      </c>
      <c r="I268" s="10">
        <v>101.8</v>
      </c>
      <c r="J268" s="91">
        <v>102</v>
      </c>
      <c r="K268" s="10">
        <v>2.5</v>
      </c>
      <c r="L268" s="10">
        <v>2.1</v>
      </c>
      <c r="M268" s="10">
        <v>2.2000000000000002</v>
      </c>
      <c r="N268" s="10">
        <v>2.1</v>
      </c>
      <c r="O268" s="10">
        <v>2.1</v>
      </c>
      <c r="P268" s="10">
        <v>1</v>
      </c>
      <c r="Q268" s="10">
        <v>2.5</v>
      </c>
      <c r="R268" s="10">
        <v>1.7</v>
      </c>
      <c r="S268" s="10">
        <v>2.2000000000000002</v>
      </c>
      <c r="T268" s="10">
        <v>0.1</v>
      </c>
      <c r="U268" s="10">
        <v>0.4</v>
      </c>
      <c r="V268" s="10">
        <v>0.3</v>
      </c>
      <c r="W268" s="10">
        <v>0.4</v>
      </c>
      <c r="X268" s="10">
        <v>0.3</v>
      </c>
      <c r="Y268" s="10">
        <v>0.4</v>
      </c>
      <c r="Z268" s="10">
        <v>0</v>
      </c>
      <c r="AA268" s="10">
        <v>0.4</v>
      </c>
      <c r="AB268" s="10">
        <v>0.2</v>
      </c>
    </row>
    <row r="269" spans="1:28" x14ac:dyDescent="0.2">
      <c r="A269" s="12">
        <v>41334</v>
      </c>
      <c r="B269" s="10">
        <v>102.7</v>
      </c>
      <c r="C269" s="10">
        <v>102.4</v>
      </c>
      <c r="D269" s="10">
        <v>102</v>
      </c>
      <c r="E269" s="10">
        <v>102.1</v>
      </c>
      <c r="F269" s="10">
        <v>102.4</v>
      </c>
      <c r="G269" s="10">
        <v>101.3</v>
      </c>
      <c r="H269" s="10">
        <v>103.7</v>
      </c>
      <c r="I269" s="10">
        <v>101.9</v>
      </c>
      <c r="J269" s="91">
        <v>102.4</v>
      </c>
      <c r="K269" s="10">
        <v>2.8</v>
      </c>
      <c r="L269" s="10">
        <v>2.5</v>
      </c>
      <c r="M269" s="10">
        <v>2.1</v>
      </c>
      <c r="N269" s="10">
        <v>2.2000000000000002</v>
      </c>
      <c r="O269" s="10">
        <v>2.4</v>
      </c>
      <c r="P269" s="10">
        <v>1</v>
      </c>
      <c r="Q269" s="10">
        <v>3.8</v>
      </c>
      <c r="R269" s="10">
        <v>2.2000000000000002</v>
      </c>
      <c r="S269" s="10">
        <v>2.5</v>
      </c>
      <c r="T269" s="10">
        <v>0.4</v>
      </c>
      <c r="U269" s="10">
        <v>0.4</v>
      </c>
      <c r="V269" s="10">
        <v>0.1</v>
      </c>
      <c r="W269" s="10">
        <v>0</v>
      </c>
      <c r="X269" s="10">
        <v>0.5</v>
      </c>
      <c r="Y269" s="10">
        <v>0.3</v>
      </c>
      <c r="Z269" s="10">
        <v>1.7</v>
      </c>
      <c r="AA269" s="10">
        <v>0.1</v>
      </c>
      <c r="AB269" s="10">
        <v>0.4</v>
      </c>
    </row>
    <row r="270" spans="1:28" x14ac:dyDescent="0.2">
      <c r="A270" s="12">
        <v>41426</v>
      </c>
      <c r="B270" s="10">
        <v>103.1</v>
      </c>
      <c r="C270" s="10">
        <v>102.6</v>
      </c>
      <c r="D270" s="10">
        <v>102.5</v>
      </c>
      <c r="E270" s="10">
        <v>102.3</v>
      </c>
      <c r="F270" s="10">
        <v>103</v>
      </c>
      <c r="G270" s="10">
        <v>101.7</v>
      </c>
      <c r="H270" s="10">
        <v>104.6</v>
      </c>
      <c r="I270" s="10">
        <v>102.5</v>
      </c>
      <c r="J270" s="91">
        <v>102.8</v>
      </c>
      <c r="K270" s="10">
        <v>2.6</v>
      </c>
      <c r="L270" s="10">
        <v>2.2000000000000002</v>
      </c>
      <c r="M270" s="10">
        <v>2</v>
      </c>
      <c r="N270" s="10">
        <v>2.1</v>
      </c>
      <c r="O270" s="10">
        <v>2.5</v>
      </c>
      <c r="P270" s="10">
        <v>1.8</v>
      </c>
      <c r="Q270" s="10">
        <v>3.9</v>
      </c>
      <c r="R270" s="10">
        <v>2.2000000000000002</v>
      </c>
      <c r="S270" s="10">
        <v>2.4</v>
      </c>
      <c r="T270" s="10">
        <v>0.4</v>
      </c>
      <c r="U270" s="10">
        <v>0.2</v>
      </c>
      <c r="V270" s="10">
        <v>0.5</v>
      </c>
      <c r="W270" s="10">
        <v>0.2</v>
      </c>
      <c r="X270" s="10">
        <v>0.6</v>
      </c>
      <c r="Y270" s="10">
        <v>0.4</v>
      </c>
      <c r="Z270" s="10">
        <v>0.9</v>
      </c>
      <c r="AA270" s="10">
        <v>0.6</v>
      </c>
      <c r="AB270" s="10">
        <v>0.4</v>
      </c>
    </row>
    <row r="271" spans="1:28" x14ac:dyDescent="0.2">
      <c r="A271" s="12">
        <v>41518</v>
      </c>
      <c r="B271" s="10">
        <v>104.3</v>
      </c>
      <c r="C271" s="10">
        <v>104</v>
      </c>
      <c r="D271" s="10">
        <v>103.8</v>
      </c>
      <c r="E271" s="10">
        <v>103.7</v>
      </c>
      <c r="F271" s="10">
        <v>104.2</v>
      </c>
      <c r="G271" s="10">
        <v>102.6</v>
      </c>
      <c r="H271" s="10">
        <v>105.5</v>
      </c>
      <c r="I271" s="10">
        <v>103.1</v>
      </c>
      <c r="J271" s="91">
        <v>104</v>
      </c>
      <c r="K271" s="10">
        <v>2.1</v>
      </c>
      <c r="L271" s="10">
        <v>2.4</v>
      </c>
      <c r="M271" s="10">
        <v>2.2000000000000002</v>
      </c>
      <c r="N271" s="10">
        <v>2</v>
      </c>
      <c r="O271" s="10">
        <v>2.6</v>
      </c>
      <c r="P271" s="10">
        <v>2</v>
      </c>
      <c r="Q271" s="10">
        <v>3.4</v>
      </c>
      <c r="R271" s="10">
        <v>1.7</v>
      </c>
      <c r="S271" s="10">
        <v>2.2000000000000002</v>
      </c>
      <c r="T271" s="10">
        <v>1.2</v>
      </c>
      <c r="U271" s="10">
        <v>1.4</v>
      </c>
      <c r="V271" s="10">
        <v>1.3</v>
      </c>
      <c r="W271" s="10">
        <v>1.4</v>
      </c>
      <c r="X271" s="10">
        <v>1.2</v>
      </c>
      <c r="Y271" s="10">
        <v>0.9</v>
      </c>
      <c r="Z271" s="10">
        <v>0.9</v>
      </c>
      <c r="AA271" s="10">
        <v>0.6</v>
      </c>
      <c r="AB271" s="10">
        <v>1.2</v>
      </c>
    </row>
    <row r="272" spans="1:28" x14ac:dyDescent="0.2">
      <c r="A272" s="12">
        <v>41609</v>
      </c>
      <c r="B272" s="10">
        <v>105</v>
      </c>
      <c r="C272" s="10">
        <v>104.8</v>
      </c>
      <c r="D272" s="10">
        <v>104.6</v>
      </c>
      <c r="E272" s="10">
        <v>104.4</v>
      </c>
      <c r="F272" s="10">
        <v>104.9</v>
      </c>
      <c r="G272" s="10">
        <v>103.6</v>
      </c>
      <c r="H272" s="10">
        <v>106.5</v>
      </c>
      <c r="I272" s="10">
        <v>104.1</v>
      </c>
      <c r="J272" s="91">
        <v>104.8</v>
      </c>
      <c r="K272" s="10">
        <v>2.6</v>
      </c>
      <c r="L272" s="10">
        <v>2.7</v>
      </c>
      <c r="M272" s="10">
        <v>2.6</v>
      </c>
      <c r="N272" s="10">
        <v>2.2999999999999998</v>
      </c>
      <c r="O272" s="10">
        <v>2.9</v>
      </c>
      <c r="P272" s="10">
        <v>2.6</v>
      </c>
      <c r="Q272" s="10">
        <v>4.4000000000000004</v>
      </c>
      <c r="R272" s="10">
        <v>2.2999999999999998</v>
      </c>
      <c r="S272" s="10">
        <v>2.7</v>
      </c>
      <c r="T272" s="10">
        <v>0.7</v>
      </c>
      <c r="U272" s="10">
        <v>0.8</v>
      </c>
      <c r="V272" s="10">
        <v>0.8</v>
      </c>
      <c r="W272" s="10">
        <v>0.7</v>
      </c>
      <c r="X272" s="10">
        <v>0.7</v>
      </c>
      <c r="Y272" s="10">
        <v>1</v>
      </c>
      <c r="Z272" s="10">
        <v>0.9</v>
      </c>
      <c r="AA272" s="10">
        <v>1</v>
      </c>
      <c r="AB272" s="10">
        <v>0.8</v>
      </c>
    </row>
    <row r="273" spans="1:28" x14ac:dyDescent="0.2">
      <c r="A273" s="12">
        <v>41699</v>
      </c>
      <c r="B273" s="10">
        <v>105.6</v>
      </c>
      <c r="C273" s="10">
        <v>105.3</v>
      </c>
      <c r="D273" s="10">
        <v>105.2</v>
      </c>
      <c r="E273" s="10">
        <v>105.1</v>
      </c>
      <c r="F273" s="10">
        <v>105.6</v>
      </c>
      <c r="G273" s="10">
        <v>104.1</v>
      </c>
      <c r="H273" s="10">
        <v>107.4</v>
      </c>
      <c r="I273" s="10">
        <v>104.6</v>
      </c>
      <c r="J273" s="91">
        <v>105.4</v>
      </c>
      <c r="K273" s="10">
        <v>2.8</v>
      </c>
      <c r="L273" s="10">
        <v>2.8</v>
      </c>
      <c r="M273" s="10">
        <v>3.1</v>
      </c>
      <c r="N273" s="10">
        <v>2.9</v>
      </c>
      <c r="O273" s="10">
        <v>3.1</v>
      </c>
      <c r="P273" s="10">
        <v>2.8</v>
      </c>
      <c r="Q273" s="10">
        <v>3.6</v>
      </c>
      <c r="R273" s="10">
        <v>2.6</v>
      </c>
      <c r="S273" s="10">
        <v>2.9</v>
      </c>
      <c r="T273" s="10">
        <v>0.6</v>
      </c>
      <c r="U273" s="10">
        <v>0.5</v>
      </c>
      <c r="V273" s="10">
        <v>0.6</v>
      </c>
      <c r="W273" s="10">
        <v>0.7</v>
      </c>
      <c r="X273" s="10">
        <v>0.7</v>
      </c>
      <c r="Y273" s="10">
        <v>0.5</v>
      </c>
      <c r="Z273" s="10">
        <v>0.8</v>
      </c>
      <c r="AA273" s="10">
        <v>0.5</v>
      </c>
      <c r="AB273" s="10">
        <v>0.6</v>
      </c>
    </row>
    <row r="274" spans="1:28" x14ac:dyDescent="0.2">
      <c r="A274" s="12">
        <v>41791</v>
      </c>
      <c r="B274" s="10">
        <v>106</v>
      </c>
      <c r="C274" s="10">
        <v>105.9</v>
      </c>
      <c r="D274" s="10">
        <v>105.8</v>
      </c>
      <c r="E274" s="10">
        <v>105.5</v>
      </c>
      <c r="F274" s="10">
        <v>106.4</v>
      </c>
      <c r="G274" s="10">
        <v>104.5</v>
      </c>
      <c r="H274" s="10">
        <v>108.1</v>
      </c>
      <c r="I274" s="10">
        <v>104.8</v>
      </c>
      <c r="J274" s="91">
        <v>105.9</v>
      </c>
      <c r="K274" s="10">
        <v>2.8</v>
      </c>
      <c r="L274" s="10">
        <v>3.2</v>
      </c>
      <c r="M274" s="10">
        <v>3.2</v>
      </c>
      <c r="N274" s="10">
        <v>3.1</v>
      </c>
      <c r="O274" s="10">
        <v>3.3</v>
      </c>
      <c r="P274" s="10">
        <v>2.8</v>
      </c>
      <c r="Q274" s="10">
        <v>3.3</v>
      </c>
      <c r="R274" s="10">
        <v>2.2000000000000002</v>
      </c>
      <c r="S274" s="10">
        <v>3</v>
      </c>
      <c r="T274" s="10">
        <v>0.4</v>
      </c>
      <c r="U274" s="10">
        <v>0.6</v>
      </c>
      <c r="V274" s="10">
        <v>0.6</v>
      </c>
      <c r="W274" s="10">
        <v>0.4</v>
      </c>
      <c r="X274" s="10">
        <v>0.8</v>
      </c>
      <c r="Y274" s="10">
        <v>0.4</v>
      </c>
      <c r="Z274" s="10">
        <v>0.7</v>
      </c>
      <c r="AA274" s="10">
        <v>0.2</v>
      </c>
      <c r="AB274" s="10">
        <v>0.5</v>
      </c>
    </row>
    <row r="275" spans="1:28" x14ac:dyDescent="0.2">
      <c r="A275" s="12">
        <v>41883</v>
      </c>
      <c r="B275" s="10">
        <v>106.6</v>
      </c>
      <c r="C275" s="10">
        <v>106.1</v>
      </c>
      <c r="D275" s="10">
        <v>106.5</v>
      </c>
      <c r="E275" s="10">
        <v>105.9</v>
      </c>
      <c r="F275" s="10">
        <v>106.9</v>
      </c>
      <c r="G275" s="10">
        <v>104.6</v>
      </c>
      <c r="H275" s="10">
        <v>108.3</v>
      </c>
      <c r="I275" s="10">
        <v>105.2</v>
      </c>
      <c r="J275" s="91">
        <v>106.4</v>
      </c>
      <c r="K275" s="10">
        <v>2.2000000000000002</v>
      </c>
      <c r="L275" s="10">
        <v>2</v>
      </c>
      <c r="M275" s="10">
        <v>2.6</v>
      </c>
      <c r="N275" s="10">
        <v>2.1</v>
      </c>
      <c r="O275" s="10">
        <v>2.6</v>
      </c>
      <c r="P275" s="10">
        <v>1.9</v>
      </c>
      <c r="Q275" s="10">
        <v>2.7</v>
      </c>
      <c r="R275" s="10">
        <v>2</v>
      </c>
      <c r="S275" s="10">
        <v>2.2999999999999998</v>
      </c>
      <c r="T275" s="10">
        <v>0.6</v>
      </c>
      <c r="U275" s="10">
        <v>0.2</v>
      </c>
      <c r="V275" s="10">
        <v>0.7</v>
      </c>
      <c r="W275" s="10">
        <v>0.4</v>
      </c>
      <c r="X275" s="10">
        <v>0.5</v>
      </c>
      <c r="Y275" s="10">
        <v>0.1</v>
      </c>
      <c r="Z275" s="10">
        <v>0.2</v>
      </c>
      <c r="AA275" s="10">
        <v>0.4</v>
      </c>
      <c r="AB275" s="10">
        <v>0.5</v>
      </c>
    </row>
    <row r="276" spans="1:28" x14ac:dyDescent="0.2">
      <c r="A276" s="12">
        <v>41974</v>
      </c>
      <c r="B276" s="10">
        <v>106.8</v>
      </c>
      <c r="C276" s="10">
        <v>106.3</v>
      </c>
      <c r="D276" s="10">
        <v>106.7</v>
      </c>
      <c r="E276" s="10">
        <v>106.2</v>
      </c>
      <c r="F276" s="10">
        <v>107</v>
      </c>
      <c r="G276" s="10">
        <v>104.7</v>
      </c>
      <c r="H276" s="10">
        <v>108.5</v>
      </c>
      <c r="I276" s="10">
        <v>105.3</v>
      </c>
      <c r="J276" s="91">
        <v>106.6</v>
      </c>
      <c r="K276" s="10">
        <v>1.7</v>
      </c>
      <c r="L276" s="10">
        <v>1.4</v>
      </c>
      <c r="M276" s="10">
        <v>2</v>
      </c>
      <c r="N276" s="10">
        <v>1.7</v>
      </c>
      <c r="O276" s="10">
        <v>2</v>
      </c>
      <c r="P276" s="10">
        <v>1.1000000000000001</v>
      </c>
      <c r="Q276" s="10">
        <v>1.9</v>
      </c>
      <c r="R276" s="10">
        <v>1.2</v>
      </c>
      <c r="S276" s="10">
        <v>1.7</v>
      </c>
      <c r="T276" s="10">
        <v>0.2</v>
      </c>
      <c r="U276" s="10">
        <v>0.2</v>
      </c>
      <c r="V276" s="10">
        <v>0.2</v>
      </c>
      <c r="W276" s="10">
        <v>0.3</v>
      </c>
      <c r="X276" s="10">
        <v>0.1</v>
      </c>
      <c r="Y276" s="10">
        <v>0.1</v>
      </c>
      <c r="Z276" s="10">
        <v>0.2</v>
      </c>
      <c r="AA276" s="10">
        <v>0.1</v>
      </c>
      <c r="AB276" s="10">
        <v>0.2</v>
      </c>
    </row>
    <row r="277" spans="1:28" x14ac:dyDescent="0.2">
      <c r="A277" s="12">
        <v>42064</v>
      </c>
      <c r="B277" s="10">
        <v>107.3</v>
      </c>
      <c r="C277" s="10">
        <v>106.4</v>
      </c>
      <c r="D277" s="10">
        <v>106.7</v>
      </c>
      <c r="E277" s="10">
        <v>106.3</v>
      </c>
      <c r="F277" s="10">
        <v>107.1</v>
      </c>
      <c r="G277" s="10">
        <v>105</v>
      </c>
      <c r="H277" s="10">
        <v>108.3</v>
      </c>
      <c r="I277" s="10">
        <v>105.2</v>
      </c>
      <c r="J277" s="91">
        <v>106.8</v>
      </c>
      <c r="K277" s="10">
        <v>1.6</v>
      </c>
      <c r="L277" s="10">
        <v>1</v>
      </c>
      <c r="M277" s="10">
        <v>1.4</v>
      </c>
      <c r="N277" s="10">
        <v>1.1000000000000001</v>
      </c>
      <c r="O277" s="10">
        <v>1.4</v>
      </c>
      <c r="P277" s="10">
        <v>0.9</v>
      </c>
      <c r="Q277" s="10">
        <v>0.8</v>
      </c>
      <c r="R277" s="10">
        <v>0.6</v>
      </c>
      <c r="S277" s="10">
        <v>1.3</v>
      </c>
      <c r="T277" s="10">
        <v>0.5</v>
      </c>
      <c r="U277" s="10">
        <v>0.1</v>
      </c>
      <c r="V277" s="10">
        <v>0</v>
      </c>
      <c r="W277" s="10">
        <v>0.1</v>
      </c>
      <c r="X277" s="10">
        <v>0.1</v>
      </c>
      <c r="Y277" s="10">
        <v>0.3</v>
      </c>
      <c r="Z277" s="10">
        <v>-0.2</v>
      </c>
      <c r="AA277" s="10">
        <v>-0.1</v>
      </c>
      <c r="AB277" s="10">
        <v>0.2</v>
      </c>
    </row>
    <row r="278" spans="1:28" x14ac:dyDescent="0.2">
      <c r="A278" s="12">
        <v>42156</v>
      </c>
      <c r="B278" s="10">
        <v>108.3</v>
      </c>
      <c r="C278" s="10">
        <v>107.1</v>
      </c>
      <c r="D278" s="10">
        <v>107.4</v>
      </c>
      <c r="E278" s="10">
        <v>106.8</v>
      </c>
      <c r="F278" s="10">
        <v>107.7</v>
      </c>
      <c r="G278" s="10">
        <v>105.1</v>
      </c>
      <c r="H278" s="10">
        <v>108.3</v>
      </c>
      <c r="I278" s="10">
        <v>105.6</v>
      </c>
      <c r="J278" s="91">
        <v>107.5</v>
      </c>
      <c r="K278" s="10">
        <v>2.2000000000000002</v>
      </c>
      <c r="L278" s="10">
        <v>1.1000000000000001</v>
      </c>
      <c r="M278" s="10">
        <v>1.5</v>
      </c>
      <c r="N278" s="10">
        <v>1.2</v>
      </c>
      <c r="O278" s="10">
        <v>1.2</v>
      </c>
      <c r="P278" s="10">
        <v>0.6</v>
      </c>
      <c r="Q278" s="10">
        <v>0.2</v>
      </c>
      <c r="R278" s="10">
        <v>0.8</v>
      </c>
      <c r="S278" s="10">
        <v>1.5</v>
      </c>
      <c r="T278" s="10">
        <v>0.9</v>
      </c>
      <c r="U278" s="10">
        <v>0.7</v>
      </c>
      <c r="V278" s="10">
        <v>0.7</v>
      </c>
      <c r="W278" s="10">
        <v>0.5</v>
      </c>
      <c r="X278" s="10">
        <v>0.6</v>
      </c>
      <c r="Y278" s="10">
        <v>0.1</v>
      </c>
      <c r="Z278" s="10">
        <v>0</v>
      </c>
      <c r="AA278" s="10">
        <v>0.4</v>
      </c>
      <c r="AB278" s="10">
        <v>0.7</v>
      </c>
    </row>
    <row r="279" spans="1:28" x14ac:dyDescent="0.2">
      <c r="A279" s="12">
        <v>42248</v>
      </c>
      <c r="B279" s="10">
        <v>108.6</v>
      </c>
      <c r="C279" s="10">
        <v>107.6</v>
      </c>
      <c r="D279" s="10">
        <v>108.1</v>
      </c>
      <c r="E279" s="10">
        <v>107.1</v>
      </c>
      <c r="F279" s="10">
        <v>108.1</v>
      </c>
      <c r="G279" s="10">
        <v>105.7</v>
      </c>
      <c r="H279" s="10">
        <v>108.7</v>
      </c>
      <c r="I279" s="10">
        <v>105.8</v>
      </c>
      <c r="J279" s="91">
        <v>108</v>
      </c>
      <c r="K279" s="10">
        <v>1.9</v>
      </c>
      <c r="L279" s="10">
        <v>1.4</v>
      </c>
      <c r="M279" s="10">
        <v>1.5</v>
      </c>
      <c r="N279" s="10">
        <v>1.1000000000000001</v>
      </c>
      <c r="O279" s="10">
        <v>1.1000000000000001</v>
      </c>
      <c r="P279" s="10">
        <v>1.1000000000000001</v>
      </c>
      <c r="Q279" s="10">
        <v>0.4</v>
      </c>
      <c r="R279" s="10">
        <v>0.6</v>
      </c>
      <c r="S279" s="10">
        <v>1.5</v>
      </c>
      <c r="T279" s="10">
        <v>0.3</v>
      </c>
      <c r="U279" s="10">
        <v>0.5</v>
      </c>
      <c r="V279" s="10">
        <v>0.7</v>
      </c>
      <c r="W279" s="10">
        <v>0.3</v>
      </c>
      <c r="X279" s="10">
        <v>0.4</v>
      </c>
      <c r="Y279" s="10">
        <v>0.6</v>
      </c>
      <c r="Z279" s="10">
        <v>0.4</v>
      </c>
      <c r="AA279" s="10">
        <v>0.2</v>
      </c>
      <c r="AB279" s="10">
        <v>0.5</v>
      </c>
    </row>
    <row r="280" spans="1:28" x14ac:dyDescent="0.2">
      <c r="A280" s="12">
        <v>42339</v>
      </c>
      <c r="B280" s="10">
        <v>108.9</v>
      </c>
      <c r="C280" s="10">
        <v>108.3</v>
      </c>
      <c r="D280" s="10">
        <v>108.5</v>
      </c>
      <c r="E280" s="10">
        <v>107.3</v>
      </c>
      <c r="F280" s="10">
        <v>108.6</v>
      </c>
      <c r="G280" s="10">
        <v>106.6</v>
      </c>
      <c r="H280" s="10">
        <v>109</v>
      </c>
      <c r="I280" s="10">
        <v>106</v>
      </c>
      <c r="J280" s="91">
        <v>108.4</v>
      </c>
      <c r="K280" s="10">
        <v>2</v>
      </c>
      <c r="L280" s="10">
        <v>1.9</v>
      </c>
      <c r="M280" s="10">
        <v>1.7</v>
      </c>
      <c r="N280" s="10">
        <v>1</v>
      </c>
      <c r="O280" s="10">
        <v>1.5</v>
      </c>
      <c r="P280" s="10">
        <v>1.8</v>
      </c>
      <c r="Q280" s="10">
        <v>0.5</v>
      </c>
      <c r="R280" s="10">
        <v>0.7</v>
      </c>
      <c r="S280" s="10">
        <v>1.7</v>
      </c>
      <c r="T280" s="10">
        <v>0.3</v>
      </c>
      <c r="U280" s="10">
        <v>0.7</v>
      </c>
      <c r="V280" s="10">
        <v>0.4</v>
      </c>
      <c r="W280" s="10">
        <v>0.2</v>
      </c>
      <c r="X280" s="10">
        <v>0.5</v>
      </c>
      <c r="Y280" s="10">
        <v>0.9</v>
      </c>
      <c r="Z280" s="10">
        <v>0.3</v>
      </c>
      <c r="AA280" s="10">
        <v>0.2</v>
      </c>
      <c r="AB280" s="10">
        <v>0.4</v>
      </c>
    </row>
    <row r="281" spans="1:28" x14ac:dyDescent="0.2">
      <c r="A281" s="12">
        <v>42430</v>
      </c>
      <c r="B281" s="10">
        <v>108.7</v>
      </c>
      <c r="C281" s="10">
        <v>108.2</v>
      </c>
      <c r="D281" s="10">
        <v>108.5</v>
      </c>
      <c r="E281" s="10">
        <v>107</v>
      </c>
      <c r="F281" s="10">
        <v>107.9</v>
      </c>
      <c r="G281" s="10">
        <v>106.4</v>
      </c>
      <c r="H281" s="10">
        <v>108</v>
      </c>
      <c r="I281" s="10">
        <v>106.2</v>
      </c>
      <c r="J281" s="91">
        <v>108.2</v>
      </c>
      <c r="K281" s="10">
        <v>1.3</v>
      </c>
      <c r="L281" s="10">
        <v>1.7</v>
      </c>
      <c r="M281" s="10">
        <v>1.7</v>
      </c>
      <c r="N281" s="10">
        <v>0.7</v>
      </c>
      <c r="O281" s="10">
        <v>0.7</v>
      </c>
      <c r="P281" s="10">
        <v>1.3</v>
      </c>
      <c r="Q281" s="10">
        <v>-0.3</v>
      </c>
      <c r="R281" s="10">
        <v>1</v>
      </c>
      <c r="S281" s="10">
        <v>1.3</v>
      </c>
      <c r="T281" s="10">
        <v>-0.2</v>
      </c>
      <c r="U281" s="10">
        <v>-0.1</v>
      </c>
      <c r="V281" s="10">
        <v>0</v>
      </c>
      <c r="W281" s="10">
        <v>-0.3</v>
      </c>
      <c r="X281" s="10">
        <v>-0.6</v>
      </c>
      <c r="Y281" s="10">
        <v>-0.2</v>
      </c>
      <c r="Z281" s="10">
        <v>-0.9</v>
      </c>
      <c r="AA281" s="10">
        <v>0.2</v>
      </c>
      <c r="AB281" s="10">
        <v>-0.2</v>
      </c>
    </row>
    <row r="282" spans="1:28" x14ac:dyDescent="0.2">
      <c r="A282" s="12">
        <v>42522</v>
      </c>
      <c r="B282" s="10">
        <v>109.3</v>
      </c>
      <c r="C282" s="10">
        <v>108.6</v>
      </c>
      <c r="D282" s="10">
        <v>109</v>
      </c>
      <c r="E282" s="10">
        <v>107.5</v>
      </c>
      <c r="F282" s="10">
        <v>108.2</v>
      </c>
      <c r="G282" s="10">
        <v>106.4</v>
      </c>
      <c r="H282" s="10">
        <v>108.3</v>
      </c>
      <c r="I282" s="10">
        <v>106.4</v>
      </c>
      <c r="J282" s="91">
        <v>108.6</v>
      </c>
      <c r="K282" s="10">
        <v>0.9</v>
      </c>
      <c r="L282" s="10">
        <v>1.4</v>
      </c>
      <c r="M282" s="10">
        <v>1.5</v>
      </c>
      <c r="N282" s="10">
        <v>0.7</v>
      </c>
      <c r="O282" s="10">
        <v>0.5</v>
      </c>
      <c r="P282" s="10">
        <v>1.2</v>
      </c>
      <c r="Q282" s="10">
        <v>0</v>
      </c>
      <c r="R282" s="10">
        <v>0.8</v>
      </c>
      <c r="S282" s="10">
        <v>1</v>
      </c>
      <c r="T282" s="10">
        <v>0.6</v>
      </c>
      <c r="U282" s="10">
        <v>0.4</v>
      </c>
      <c r="V282" s="10">
        <v>0.5</v>
      </c>
      <c r="W282" s="10">
        <v>0.5</v>
      </c>
      <c r="X282" s="10">
        <v>0.3</v>
      </c>
      <c r="Y282" s="10">
        <v>0</v>
      </c>
      <c r="Z282" s="10">
        <v>0.3</v>
      </c>
      <c r="AA282" s="10">
        <v>0.2</v>
      </c>
      <c r="AB282" s="10">
        <v>0.4</v>
      </c>
    </row>
    <row r="283" spans="1:28" x14ac:dyDescent="0.2">
      <c r="A283" s="12">
        <v>42614</v>
      </c>
      <c r="B283" s="10">
        <v>110.4</v>
      </c>
      <c r="C283" s="10">
        <v>109.1</v>
      </c>
      <c r="D283" s="10">
        <v>109.7</v>
      </c>
      <c r="E283" s="10">
        <v>108.4</v>
      </c>
      <c r="F283" s="10">
        <v>108.6</v>
      </c>
      <c r="G283" s="10">
        <v>107.1</v>
      </c>
      <c r="H283" s="10">
        <v>108.7</v>
      </c>
      <c r="I283" s="10">
        <v>107.3</v>
      </c>
      <c r="J283" s="91">
        <v>109.4</v>
      </c>
      <c r="K283" s="10">
        <v>1.7</v>
      </c>
      <c r="L283" s="10">
        <v>1.4</v>
      </c>
      <c r="M283" s="10">
        <v>1.5</v>
      </c>
      <c r="N283" s="10">
        <v>1.2</v>
      </c>
      <c r="O283" s="10">
        <v>0.5</v>
      </c>
      <c r="P283" s="10">
        <v>1.3</v>
      </c>
      <c r="Q283" s="10">
        <v>0</v>
      </c>
      <c r="R283" s="10">
        <v>1.4</v>
      </c>
      <c r="S283" s="10">
        <v>1.3</v>
      </c>
      <c r="T283" s="10">
        <v>1</v>
      </c>
      <c r="U283" s="10">
        <v>0.5</v>
      </c>
      <c r="V283" s="10">
        <v>0.6</v>
      </c>
      <c r="W283" s="10">
        <v>0.8</v>
      </c>
      <c r="X283" s="10">
        <v>0.4</v>
      </c>
      <c r="Y283" s="10">
        <v>0.7</v>
      </c>
      <c r="Z283" s="10">
        <v>0.4</v>
      </c>
      <c r="AA283" s="10">
        <v>0.8</v>
      </c>
      <c r="AB283" s="10">
        <v>0.7</v>
      </c>
    </row>
    <row r="284" spans="1:28" x14ac:dyDescent="0.2">
      <c r="A284" s="12">
        <v>42705</v>
      </c>
      <c r="B284" s="10">
        <v>110.9</v>
      </c>
      <c r="C284" s="10">
        <v>109.9</v>
      </c>
      <c r="D284" s="10">
        <v>110.2</v>
      </c>
      <c r="E284" s="10">
        <v>108.7</v>
      </c>
      <c r="F284" s="10">
        <v>109</v>
      </c>
      <c r="G284" s="10">
        <v>108</v>
      </c>
      <c r="H284" s="10">
        <v>108.6</v>
      </c>
      <c r="I284" s="10">
        <v>107.9</v>
      </c>
      <c r="J284" s="91">
        <v>110</v>
      </c>
      <c r="K284" s="10">
        <v>1.8</v>
      </c>
      <c r="L284" s="10">
        <v>1.5</v>
      </c>
      <c r="M284" s="10">
        <v>1.6</v>
      </c>
      <c r="N284" s="10">
        <v>1.3</v>
      </c>
      <c r="O284" s="10">
        <v>0.4</v>
      </c>
      <c r="P284" s="10">
        <v>1.3</v>
      </c>
      <c r="Q284" s="10">
        <v>-0.4</v>
      </c>
      <c r="R284" s="10">
        <v>1.8</v>
      </c>
      <c r="S284" s="10">
        <v>1.5</v>
      </c>
      <c r="T284" s="10">
        <v>0.5</v>
      </c>
      <c r="U284" s="10">
        <v>0.7</v>
      </c>
      <c r="V284" s="10">
        <v>0.5</v>
      </c>
      <c r="W284" s="10">
        <v>0.3</v>
      </c>
      <c r="X284" s="10">
        <v>0.4</v>
      </c>
      <c r="Y284" s="10">
        <v>0.8</v>
      </c>
      <c r="Z284" s="10">
        <v>-0.1</v>
      </c>
      <c r="AA284" s="10">
        <v>0.6</v>
      </c>
      <c r="AB284" s="10">
        <v>0.5</v>
      </c>
    </row>
    <row r="285" spans="1:28" x14ac:dyDescent="0.2">
      <c r="A285" s="12">
        <v>42795</v>
      </c>
      <c r="B285" s="10">
        <v>111.3</v>
      </c>
      <c r="C285" s="10">
        <v>110.9</v>
      </c>
      <c r="D285" s="10">
        <v>110.5</v>
      </c>
      <c r="E285" s="10">
        <v>109.1</v>
      </c>
      <c r="F285" s="10">
        <v>109</v>
      </c>
      <c r="G285" s="10">
        <v>108.9</v>
      </c>
      <c r="H285" s="10">
        <v>108.5</v>
      </c>
      <c r="I285" s="10">
        <v>108.6</v>
      </c>
      <c r="J285" s="91">
        <v>110.5</v>
      </c>
      <c r="K285" s="10">
        <v>2.4</v>
      </c>
      <c r="L285" s="10">
        <v>2.5</v>
      </c>
      <c r="M285" s="10">
        <v>1.8</v>
      </c>
      <c r="N285" s="10">
        <v>2</v>
      </c>
      <c r="O285" s="10">
        <v>1</v>
      </c>
      <c r="P285" s="10">
        <v>2.2999999999999998</v>
      </c>
      <c r="Q285" s="10">
        <v>0.5</v>
      </c>
      <c r="R285" s="10">
        <v>2.2999999999999998</v>
      </c>
      <c r="S285" s="10">
        <v>2.1</v>
      </c>
      <c r="T285" s="10">
        <v>0.4</v>
      </c>
      <c r="U285" s="10">
        <v>0.9</v>
      </c>
      <c r="V285" s="10">
        <v>0.3</v>
      </c>
      <c r="W285" s="10">
        <v>0.4</v>
      </c>
      <c r="X285" s="10">
        <v>0</v>
      </c>
      <c r="Y285" s="10">
        <v>0.8</v>
      </c>
      <c r="Z285" s="10">
        <v>-0.1</v>
      </c>
      <c r="AA285" s="10">
        <v>0.6</v>
      </c>
      <c r="AB285" s="10">
        <v>0.5</v>
      </c>
    </row>
    <row r="286" spans="1:28" x14ac:dyDescent="0.2">
      <c r="A286" s="12">
        <v>42887</v>
      </c>
      <c r="B286" s="10">
        <v>111.7</v>
      </c>
      <c r="C286" s="10">
        <v>111</v>
      </c>
      <c r="D286" s="10">
        <v>111</v>
      </c>
      <c r="E286" s="10">
        <v>109.2</v>
      </c>
      <c r="F286" s="10">
        <v>109</v>
      </c>
      <c r="G286" s="10">
        <v>108.9</v>
      </c>
      <c r="H286" s="10">
        <v>108.8</v>
      </c>
      <c r="I286" s="10">
        <v>108.6</v>
      </c>
      <c r="J286" s="91">
        <v>110.7</v>
      </c>
      <c r="K286" s="10">
        <v>2.2000000000000002</v>
      </c>
      <c r="L286" s="10">
        <v>2.2000000000000002</v>
      </c>
      <c r="M286" s="10">
        <v>1.8</v>
      </c>
      <c r="N286" s="10">
        <v>1.6</v>
      </c>
      <c r="O286" s="10">
        <v>0.7</v>
      </c>
      <c r="P286" s="10">
        <v>2.2999999999999998</v>
      </c>
      <c r="Q286" s="10">
        <v>0.5</v>
      </c>
      <c r="R286" s="10">
        <v>2.1</v>
      </c>
      <c r="S286" s="10">
        <v>1.9</v>
      </c>
      <c r="T286" s="10">
        <v>0.4</v>
      </c>
      <c r="U286" s="10">
        <v>0.1</v>
      </c>
      <c r="V286" s="10">
        <v>0.5</v>
      </c>
      <c r="W286" s="10">
        <v>0.1</v>
      </c>
      <c r="X286" s="10">
        <v>0</v>
      </c>
      <c r="Y286" s="10">
        <v>0</v>
      </c>
      <c r="Z286" s="10">
        <v>0.3</v>
      </c>
      <c r="AA286" s="10">
        <v>0</v>
      </c>
      <c r="AB286" s="10">
        <v>0.2</v>
      </c>
    </row>
    <row r="287" spans="1:28" x14ac:dyDescent="0.2">
      <c r="A287" s="12">
        <v>42979</v>
      </c>
      <c r="B287" s="10">
        <v>112.5</v>
      </c>
      <c r="C287" s="10">
        <v>111.5</v>
      </c>
      <c r="D287" s="10">
        <v>111.4</v>
      </c>
      <c r="E287" s="10">
        <v>110.4</v>
      </c>
      <c r="F287" s="10">
        <v>109.5</v>
      </c>
      <c r="G287" s="10">
        <v>109.2</v>
      </c>
      <c r="H287" s="10">
        <v>109.4</v>
      </c>
      <c r="I287" s="10">
        <v>109.6</v>
      </c>
      <c r="J287" s="91">
        <v>111.4</v>
      </c>
      <c r="K287" s="10">
        <v>1.9</v>
      </c>
      <c r="L287" s="10">
        <v>2.2000000000000002</v>
      </c>
      <c r="M287" s="10">
        <v>1.5</v>
      </c>
      <c r="N287" s="10">
        <v>1.8</v>
      </c>
      <c r="O287" s="10">
        <v>0.8</v>
      </c>
      <c r="P287" s="10">
        <v>2</v>
      </c>
      <c r="Q287" s="10">
        <v>0.6</v>
      </c>
      <c r="R287" s="10">
        <v>2.1</v>
      </c>
      <c r="S287" s="10">
        <v>1.8</v>
      </c>
      <c r="T287" s="10">
        <v>0.7</v>
      </c>
      <c r="U287" s="10">
        <v>0.5</v>
      </c>
      <c r="V287" s="10">
        <v>0.4</v>
      </c>
      <c r="W287" s="10">
        <v>1.1000000000000001</v>
      </c>
      <c r="X287" s="10">
        <v>0.5</v>
      </c>
      <c r="Y287" s="10">
        <v>0.3</v>
      </c>
      <c r="Z287" s="10">
        <v>0.6</v>
      </c>
      <c r="AA287" s="10">
        <v>0.9</v>
      </c>
      <c r="AB287" s="10">
        <v>0.6</v>
      </c>
    </row>
    <row r="288" spans="1:28" x14ac:dyDescent="0.2">
      <c r="A288" s="12">
        <v>43070</v>
      </c>
      <c r="B288" s="10">
        <v>113.3</v>
      </c>
      <c r="C288" s="10">
        <v>112.3</v>
      </c>
      <c r="D288" s="10">
        <v>112.3</v>
      </c>
      <c r="E288" s="10">
        <v>111.2</v>
      </c>
      <c r="F288" s="10">
        <v>109.9</v>
      </c>
      <c r="G288" s="10">
        <v>110.3</v>
      </c>
      <c r="H288" s="10">
        <v>109.7</v>
      </c>
      <c r="I288" s="10">
        <v>110.3</v>
      </c>
      <c r="J288" s="91">
        <v>112.1</v>
      </c>
      <c r="K288" s="10">
        <v>2.2000000000000002</v>
      </c>
      <c r="L288" s="10">
        <v>2.2000000000000002</v>
      </c>
      <c r="M288" s="10">
        <v>1.9</v>
      </c>
      <c r="N288" s="10">
        <v>2.2999999999999998</v>
      </c>
      <c r="O288" s="10">
        <v>0.8</v>
      </c>
      <c r="P288" s="10">
        <v>2.1</v>
      </c>
      <c r="Q288" s="10">
        <v>1</v>
      </c>
      <c r="R288" s="10">
        <v>2.2000000000000002</v>
      </c>
      <c r="S288" s="10">
        <v>1.9</v>
      </c>
      <c r="T288" s="10">
        <v>0.7</v>
      </c>
      <c r="U288" s="10">
        <v>0.7</v>
      </c>
      <c r="V288" s="10">
        <v>0.8</v>
      </c>
      <c r="W288" s="10">
        <v>0.7</v>
      </c>
      <c r="X288" s="10">
        <v>0.4</v>
      </c>
      <c r="Y288" s="10">
        <v>1</v>
      </c>
      <c r="Z288" s="10">
        <v>0.3</v>
      </c>
      <c r="AA288" s="10">
        <v>0.6</v>
      </c>
      <c r="AB288" s="10">
        <v>0.6</v>
      </c>
    </row>
    <row r="289" spans="1:28" x14ac:dyDescent="0.2">
      <c r="A289" s="12">
        <v>43160</v>
      </c>
      <c r="B289" s="10">
        <v>113.6</v>
      </c>
      <c r="C289" s="10">
        <v>113.3</v>
      </c>
      <c r="D289" s="10">
        <v>112.4</v>
      </c>
      <c r="E289" s="10">
        <v>111.6</v>
      </c>
      <c r="F289" s="10">
        <v>110</v>
      </c>
      <c r="G289" s="10">
        <v>111.1</v>
      </c>
      <c r="H289" s="10">
        <v>109.7</v>
      </c>
      <c r="I289" s="10">
        <v>111.2</v>
      </c>
      <c r="J289" s="91">
        <v>112.6</v>
      </c>
      <c r="K289" s="10">
        <v>2.1</v>
      </c>
      <c r="L289" s="10">
        <v>2.2000000000000002</v>
      </c>
      <c r="M289" s="10">
        <v>1.7</v>
      </c>
      <c r="N289" s="10">
        <v>2.2999999999999998</v>
      </c>
      <c r="O289" s="10">
        <v>0.9</v>
      </c>
      <c r="P289" s="10">
        <v>2</v>
      </c>
      <c r="Q289" s="10">
        <v>1.1000000000000001</v>
      </c>
      <c r="R289" s="10">
        <v>2.4</v>
      </c>
      <c r="S289" s="10">
        <v>1.9</v>
      </c>
      <c r="T289" s="10">
        <v>0.3</v>
      </c>
      <c r="U289" s="10">
        <v>0.9</v>
      </c>
      <c r="V289" s="10">
        <v>0.1</v>
      </c>
      <c r="W289" s="10">
        <v>0.4</v>
      </c>
      <c r="X289" s="10">
        <v>0.1</v>
      </c>
      <c r="Y289" s="10">
        <v>0.7</v>
      </c>
      <c r="Z289" s="10">
        <v>0</v>
      </c>
      <c r="AA289" s="10">
        <v>0.8</v>
      </c>
      <c r="AB289" s="10">
        <v>0.4</v>
      </c>
    </row>
    <row r="290" spans="1:28" x14ac:dyDescent="0.2">
      <c r="A290" s="12">
        <v>43252</v>
      </c>
      <c r="B290" s="10">
        <v>114</v>
      </c>
      <c r="C290" s="10">
        <v>113.8</v>
      </c>
      <c r="D290" s="10">
        <v>112.9</v>
      </c>
      <c r="E290" s="10">
        <v>112.1</v>
      </c>
      <c r="F290" s="10">
        <v>110.2</v>
      </c>
      <c r="G290" s="10">
        <v>111.5</v>
      </c>
      <c r="H290" s="10">
        <v>110.1</v>
      </c>
      <c r="I290" s="10">
        <v>111.6</v>
      </c>
      <c r="J290" s="91">
        <v>113</v>
      </c>
      <c r="K290" s="10">
        <v>2.1</v>
      </c>
      <c r="L290" s="10">
        <v>2.5</v>
      </c>
      <c r="M290" s="10">
        <v>1.7</v>
      </c>
      <c r="N290" s="10">
        <v>2.7</v>
      </c>
      <c r="O290" s="10">
        <v>1.1000000000000001</v>
      </c>
      <c r="P290" s="10">
        <v>2.4</v>
      </c>
      <c r="Q290" s="10">
        <v>1.2</v>
      </c>
      <c r="R290" s="10">
        <v>2.8</v>
      </c>
      <c r="S290" s="10">
        <v>2.1</v>
      </c>
      <c r="T290" s="10">
        <v>0.4</v>
      </c>
      <c r="U290" s="10">
        <v>0.4</v>
      </c>
      <c r="V290" s="10">
        <v>0.4</v>
      </c>
      <c r="W290" s="10">
        <v>0.4</v>
      </c>
      <c r="X290" s="10">
        <v>0.2</v>
      </c>
      <c r="Y290" s="10">
        <v>0.4</v>
      </c>
      <c r="Z290" s="10">
        <v>0.4</v>
      </c>
      <c r="AA290" s="10">
        <v>0.4</v>
      </c>
      <c r="AB290" s="10">
        <v>0.4</v>
      </c>
    </row>
    <row r="291" spans="1:28" x14ac:dyDescent="0.2">
      <c r="A291" s="12">
        <v>43344</v>
      </c>
      <c r="B291" s="10">
        <v>114.7</v>
      </c>
      <c r="C291" s="10">
        <v>114</v>
      </c>
      <c r="D291" s="10">
        <v>113.4</v>
      </c>
      <c r="E291" s="10">
        <v>112.4</v>
      </c>
      <c r="F291" s="10">
        <v>110.8</v>
      </c>
      <c r="G291" s="10">
        <v>112.2</v>
      </c>
      <c r="H291" s="10">
        <v>110.8</v>
      </c>
      <c r="I291" s="10">
        <v>112.3</v>
      </c>
      <c r="J291" s="91">
        <v>113.5</v>
      </c>
      <c r="K291" s="10">
        <v>2</v>
      </c>
      <c r="L291" s="10">
        <v>2.2000000000000002</v>
      </c>
      <c r="M291" s="10">
        <v>1.8</v>
      </c>
      <c r="N291" s="10">
        <v>1.8</v>
      </c>
      <c r="O291" s="10">
        <v>1.2</v>
      </c>
      <c r="P291" s="10">
        <v>2.7</v>
      </c>
      <c r="Q291" s="10">
        <v>1.3</v>
      </c>
      <c r="R291" s="10">
        <v>2.5</v>
      </c>
      <c r="S291" s="10">
        <v>1.9</v>
      </c>
      <c r="T291" s="10">
        <v>0.6</v>
      </c>
      <c r="U291" s="10">
        <v>0.2</v>
      </c>
      <c r="V291" s="10">
        <v>0.4</v>
      </c>
      <c r="W291" s="10">
        <v>0.3</v>
      </c>
      <c r="X291" s="10">
        <v>0.5</v>
      </c>
      <c r="Y291" s="10">
        <v>0.6</v>
      </c>
      <c r="Z291" s="10">
        <v>0.6</v>
      </c>
      <c r="AA291" s="10">
        <v>0.6</v>
      </c>
      <c r="AB291" s="10">
        <v>0.4</v>
      </c>
    </row>
    <row r="292" spans="1:28" x14ac:dyDescent="0.2">
      <c r="A292" s="12">
        <v>43435</v>
      </c>
      <c r="B292" s="10">
        <v>115.2</v>
      </c>
      <c r="C292" s="10">
        <v>114.6</v>
      </c>
      <c r="D292" s="10">
        <v>114</v>
      </c>
      <c r="E292" s="10">
        <v>113</v>
      </c>
      <c r="F292" s="10">
        <v>111.3</v>
      </c>
      <c r="G292" s="10">
        <v>113.6</v>
      </c>
      <c r="H292" s="10">
        <v>111</v>
      </c>
      <c r="I292" s="10">
        <v>113.1</v>
      </c>
      <c r="J292" s="91">
        <v>114.1</v>
      </c>
      <c r="K292" s="10">
        <v>1.7</v>
      </c>
      <c r="L292" s="10">
        <v>2</v>
      </c>
      <c r="M292" s="10">
        <v>1.5</v>
      </c>
      <c r="N292" s="10">
        <v>1.6</v>
      </c>
      <c r="O292" s="10">
        <v>1.3</v>
      </c>
      <c r="P292" s="10">
        <v>3</v>
      </c>
      <c r="Q292" s="10">
        <v>1.2</v>
      </c>
      <c r="R292" s="10">
        <v>2.5</v>
      </c>
      <c r="S292" s="10">
        <v>1.8</v>
      </c>
      <c r="T292" s="10">
        <v>0.4</v>
      </c>
      <c r="U292" s="10">
        <v>0.5</v>
      </c>
      <c r="V292" s="10">
        <v>0.5</v>
      </c>
      <c r="W292" s="10">
        <v>0.5</v>
      </c>
      <c r="X292" s="10">
        <v>0.5</v>
      </c>
      <c r="Y292" s="10">
        <v>1.2</v>
      </c>
      <c r="Z292" s="10">
        <v>0.2</v>
      </c>
      <c r="AA292" s="10">
        <v>0.7</v>
      </c>
      <c r="AB292" s="10">
        <v>0.5</v>
      </c>
    </row>
    <row r="293" spans="1:28" x14ac:dyDescent="0.2">
      <c r="A293" s="12">
        <v>43525</v>
      </c>
      <c r="B293" s="10">
        <v>115.1</v>
      </c>
      <c r="C293" s="10">
        <v>114.7</v>
      </c>
      <c r="D293" s="10">
        <v>114.1</v>
      </c>
      <c r="E293" s="10">
        <v>113.1</v>
      </c>
      <c r="F293" s="10">
        <v>111.2</v>
      </c>
      <c r="G293" s="10">
        <v>113.4</v>
      </c>
      <c r="H293" s="10">
        <v>110.1</v>
      </c>
      <c r="I293" s="10">
        <v>113.2</v>
      </c>
      <c r="J293" s="91">
        <v>114.1</v>
      </c>
      <c r="K293" s="10">
        <v>1.3</v>
      </c>
      <c r="L293" s="10">
        <v>1.2</v>
      </c>
      <c r="M293" s="10">
        <v>1.5</v>
      </c>
      <c r="N293" s="10">
        <v>1.3</v>
      </c>
      <c r="O293" s="10">
        <v>1.1000000000000001</v>
      </c>
      <c r="P293" s="10">
        <v>2.1</v>
      </c>
      <c r="Q293" s="10">
        <v>0.4</v>
      </c>
      <c r="R293" s="10">
        <v>1.8</v>
      </c>
      <c r="S293" s="10">
        <v>1.3</v>
      </c>
      <c r="T293" s="10">
        <v>-0.1</v>
      </c>
      <c r="U293" s="10">
        <v>0.1</v>
      </c>
      <c r="V293" s="10">
        <v>0.1</v>
      </c>
      <c r="W293" s="10">
        <v>0.1</v>
      </c>
      <c r="X293" s="10">
        <v>-0.1</v>
      </c>
      <c r="Y293" s="10">
        <v>-0.2</v>
      </c>
      <c r="Z293" s="10">
        <v>-0.8</v>
      </c>
      <c r="AA293" s="10">
        <v>0.1</v>
      </c>
      <c r="AB293" s="10">
        <v>0</v>
      </c>
    </row>
    <row r="294" spans="1:28" x14ac:dyDescent="0.2">
      <c r="A294" s="12">
        <v>43617</v>
      </c>
      <c r="B294" s="10">
        <v>115.9</v>
      </c>
      <c r="C294" s="10">
        <v>115.3</v>
      </c>
      <c r="D294" s="10">
        <v>114.8</v>
      </c>
      <c r="E294" s="10">
        <v>113.7</v>
      </c>
      <c r="F294" s="10">
        <v>112</v>
      </c>
      <c r="G294" s="10">
        <v>114.1</v>
      </c>
      <c r="H294" s="10">
        <v>111</v>
      </c>
      <c r="I294" s="10">
        <v>113.5</v>
      </c>
      <c r="J294" s="91">
        <v>114.8</v>
      </c>
      <c r="K294" s="10">
        <v>1.7</v>
      </c>
      <c r="L294" s="10">
        <v>1.3</v>
      </c>
      <c r="M294" s="10">
        <v>1.7</v>
      </c>
      <c r="N294" s="10">
        <v>1.4</v>
      </c>
      <c r="O294" s="10">
        <v>1.6</v>
      </c>
      <c r="P294" s="10">
        <v>2.2999999999999998</v>
      </c>
      <c r="Q294" s="10">
        <v>0.8</v>
      </c>
      <c r="R294" s="10">
        <v>1.7</v>
      </c>
      <c r="S294" s="10">
        <v>1.6</v>
      </c>
      <c r="T294" s="10">
        <v>0.7</v>
      </c>
      <c r="U294" s="10">
        <v>0.5</v>
      </c>
      <c r="V294" s="10">
        <v>0.6</v>
      </c>
      <c r="W294" s="10">
        <v>0.5</v>
      </c>
      <c r="X294" s="10">
        <v>0.7</v>
      </c>
      <c r="Y294" s="10">
        <v>0.6</v>
      </c>
      <c r="Z294" s="10">
        <v>0.8</v>
      </c>
      <c r="AA294" s="10">
        <v>0.3</v>
      </c>
      <c r="AB294" s="10">
        <v>0.6</v>
      </c>
    </row>
  </sheetData>
  <pageMargins left="0.7" right="0.7" top="0.75" bottom="0.75" header="0.3" footer="0.3"/>
  <pageSetup paperSize="9" orientation="portrait" horizontalDpi="3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84</vt:i4>
      </vt:variant>
    </vt:vector>
  </HeadingPairs>
  <TitlesOfParts>
    <vt:vector size="108" baseType="lpstr">
      <vt:lpstr>Input sheet</vt:lpstr>
      <vt:lpstr>Summary Sheet</vt:lpstr>
      <vt:lpstr>Table D4 PPR Template</vt:lpstr>
      <vt:lpstr>Model - Rural Free-Flow</vt:lpstr>
      <vt:lpstr>Model - Rural Interrupted</vt:lpstr>
      <vt:lpstr>Model - Urban Free-Flow</vt:lpstr>
      <vt:lpstr>Model - Urban Interrupted</vt:lpstr>
      <vt:lpstr>Drop down menu lists</vt:lpstr>
      <vt:lpstr>Vehicle Data Mapping</vt:lpstr>
      <vt:lpstr>References</vt:lpstr>
      <vt:lpstr>VOC - IRI change over time</vt:lpstr>
      <vt:lpstr>VOC Light</vt:lpstr>
      <vt:lpstr>VOC Heavy</vt:lpstr>
      <vt:lpstr>Travel Time Value</vt:lpstr>
      <vt:lpstr>Crash Cost Values</vt:lpstr>
      <vt:lpstr>VOC Value</vt:lpstr>
      <vt:lpstr>Externality Values</vt:lpstr>
      <vt:lpstr>WTP Values</vt:lpstr>
      <vt:lpstr>Sheet1</vt:lpstr>
      <vt:lpstr>Motor Vehicle Data</vt:lpstr>
      <vt:lpstr>Motor Vehicle Proportion</vt:lpstr>
      <vt:lpstr>Residual Value</vt:lpstr>
      <vt:lpstr>Indexation</vt:lpstr>
      <vt:lpstr>CPI Values</vt:lpstr>
      <vt:lpstr>A2325806K</vt:lpstr>
      <vt:lpstr>A2325806K_Data</vt:lpstr>
      <vt:lpstr>A2325806K_Latest</vt:lpstr>
      <vt:lpstr>A2325807L</vt:lpstr>
      <vt:lpstr>A2325807L_Data</vt:lpstr>
      <vt:lpstr>A2325807L_Latest</vt:lpstr>
      <vt:lpstr>A2325810A</vt:lpstr>
      <vt:lpstr>A2325810A_Data</vt:lpstr>
      <vt:lpstr>A2325810A_Latest</vt:lpstr>
      <vt:lpstr>A2325811C</vt:lpstr>
      <vt:lpstr>A2325811C_Data</vt:lpstr>
      <vt:lpstr>A2325811C_Latest</vt:lpstr>
      <vt:lpstr>A2325812F</vt:lpstr>
      <vt:lpstr>A2325812F_Data</vt:lpstr>
      <vt:lpstr>A2325812F_Latest</vt:lpstr>
      <vt:lpstr>A2325815L</vt:lpstr>
      <vt:lpstr>A2325815L_Data</vt:lpstr>
      <vt:lpstr>A2325815L_Latest</vt:lpstr>
      <vt:lpstr>A2325816R</vt:lpstr>
      <vt:lpstr>A2325816R_Data</vt:lpstr>
      <vt:lpstr>A2325816R_Latest</vt:lpstr>
      <vt:lpstr>A2325817T</vt:lpstr>
      <vt:lpstr>A2325817T_Data</vt:lpstr>
      <vt:lpstr>A2325817T_Latest</vt:lpstr>
      <vt:lpstr>A2325820F</vt:lpstr>
      <vt:lpstr>A2325820F_Data</vt:lpstr>
      <vt:lpstr>A2325820F_Latest</vt:lpstr>
      <vt:lpstr>A2325821J</vt:lpstr>
      <vt:lpstr>A2325821J_Data</vt:lpstr>
      <vt:lpstr>A2325821J_Latest</vt:lpstr>
      <vt:lpstr>A2325822K</vt:lpstr>
      <vt:lpstr>A2325822K_Data</vt:lpstr>
      <vt:lpstr>A2325822K_Latest</vt:lpstr>
      <vt:lpstr>A2325825T</vt:lpstr>
      <vt:lpstr>A2325825T_Data</vt:lpstr>
      <vt:lpstr>A2325825T_Latest</vt:lpstr>
      <vt:lpstr>A2325826V</vt:lpstr>
      <vt:lpstr>A2325826V_Data</vt:lpstr>
      <vt:lpstr>A2325826V_Latest</vt:lpstr>
      <vt:lpstr>A2325827W</vt:lpstr>
      <vt:lpstr>A2325827W_Data</vt:lpstr>
      <vt:lpstr>A2325827W_Latest</vt:lpstr>
      <vt:lpstr>A2325830K</vt:lpstr>
      <vt:lpstr>A2325830K_Data</vt:lpstr>
      <vt:lpstr>A2325830K_Latest</vt:lpstr>
      <vt:lpstr>A2325831L</vt:lpstr>
      <vt:lpstr>A2325831L_Data</vt:lpstr>
      <vt:lpstr>A2325831L_Latest</vt:lpstr>
      <vt:lpstr>A2325832R</vt:lpstr>
      <vt:lpstr>A2325832R_Data</vt:lpstr>
      <vt:lpstr>A2325832R_Latest</vt:lpstr>
      <vt:lpstr>A2325835W</vt:lpstr>
      <vt:lpstr>A2325835W_Data</vt:lpstr>
      <vt:lpstr>A2325835W_Latest</vt:lpstr>
      <vt:lpstr>A2325836X</vt:lpstr>
      <vt:lpstr>A2325836X_Data</vt:lpstr>
      <vt:lpstr>A2325836X_Latest</vt:lpstr>
      <vt:lpstr>A2325837A</vt:lpstr>
      <vt:lpstr>A2325837A_Data</vt:lpstr>
      <vt:lpstr>A2325837A_Latest</vt:lpstr>
      <vt:lpstr>A2325840R</vt:lpstr>
      <vt:lpstr>A2325840R_Data</vt:lpstr>
      <vt:lpstr>A2325840R_Latest</vt:lpstr>
      <vt:lpstr>A2325841T</vt:lpstr>
      <vt:lpstr>A2325841T_Data</vt:lpstr>
      <vt:lpstr>A2325841T_Latest</vt:lpstr>
      <vt:lpstr>A2325842V</vt:lpstr>
      <vt:lpstr>A2325842V_Data</vt:lpstr>
      <vt:lpstr>A2325842V_Latest</vt:lpstr>
      <vt:lpstr>A2325845A</vt:lpstr>
      <vt:lpstr>A2325845A_Data</vt:lpstr>
      <vt:lpstr>A2325845A_Latest</vt:lpstr>
      <vt:lpstr>A2325846C</vt:lpstr>
      <vt:lpstr>A2325846C_Data</vt:lpstr>
      <vt:lpstr>A2325846C_Latest</vt:lpstr>
      <vt:lpstr>A2325847F</vt:lpstr>
      <vt:lpstr>A2325847F_Data</vt:lpstr>
      <vt:lpstr>A2325847F_Latest</vt:lpstr>
      <vt:lpstr>A2325850V</vt:lpstr>
      <vt:lpstr>A2325850V_Data</vt:lpstr>
      <vt:lpstr>A2325850V_Latest</vt:lpstr>
      <vt:lpstr>Date_Range</vt:lpstr>
      <vt:lpstr>Date_Range_Data</vt:lpstr>
      <vt:lpstr>TopOfTable_Table_1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2021-11-17T05:00:28Z</dcterms:created>
  <dcterms:modified xsi:type="dcterms:W3CDTF">2023-03-29T06:02:14Z</dcterms:modified>
</cp:coreProperties>
</file>